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ЭтаКнига" defaultThemeVersion="124226"/>
  <bookViews>
    <workbookView xWindow="65356" yWindow="65476" windowWidth="9615" windowHeight="12000" tabRatio="808" activeTab="0"/>
  </bookViews>
  <sheets>
    <sheet name="Macroeconom" sheetId="3" r:id="rId1"/>
    <sheet name="NBKR operations" sheetId="1" r:id="rId2"/>
    <sheet name="T-bills, T-bonds" sheetId="6" r:id="rId3"/>
    <sheet name="Interbank credit" sheetId="7" r:id="rId4"/>
    <sheet name="Deposits, credits" sheetId="2" r:id="rId5"/>
  </sheets>
  <externalReferences>
    <externalReference r:id="rId8"/>
  </externalReferences>
  <definedNames>
    <definedName name="_xlnm.Print_Area" localSheetId="4">'Deposits, credits'!$A$1:$H$69</definedName>
    <definedName name="_xlnm.Print_Area" localSheetId="3">'Interbank credit'!$A$1:$H$33</definedName>
    <definedName name="_xlnm.Print_Area" localSheetId="0">'Macroeconom'!$A$1:$I$44</definedName>
    <definedName name="_xlnm.Print_Area" localSheetId="1">'NBKR operations'!$A$10:$H$52</definedName>
    <definedName name="_xlnm.Print_Area" localSheetId="2">'T-bills, T-bonds'!$A$1:$H$45</definedName>
  </definedNames>
  <calcPr calcId="125725"/>
</workbook>
</file>

<file path=xl/comments2.xml><?xml version="1.0" encoding="utf-8"?>
<comments xmlns="http://schemas.openxmlformats.org/spreadsheetml/2006/main">
  <authors>
    <author>Your User Name</author>
  </authors>
  <commentList>
    <comment ref="A26" authorId="0">
      <text>
        <r>
          <rPr>
            <b/>
            <sz val="8"/>
            <rFont val="Tahoma"/>
            <family val="2"/>
          </rPr>
          <t>Your User Name:</t>
        </r>
        <r>
          <rPr>
            <sz val="8"/>
            <rFont val="Tahoma"/>
            <family val="2"/>
          </rPr>
          <t xml:space="preserve">
Average rate</t>
        </r>
      </text>
    </comment>
  </commentList>
</comments>
</file>

<file path=xl/sharedStrings.xml><?xml version="1.0" encoding="utf-8"?>
<sst xmlns="http://schemas.openxmlformats.org/spreadsheetml/2006/main" count="760" uniqueCount="123">
  <si>
    <t>-</t>
  </si>
  <si>
    <t>2015</t>
  </si>
  <si>
    <t>2016</t>
  </si>
  <si>
    <t>Monthly Press-Release of the NBKR</t>
  </si>
  <si>
    <t>September 2017</t>
  </si>
  <si>
    <t>Table 1. Major macroeconomic indicators of the Kyrgyz Republic</t>
  </si>
  <si>
    <t>(percent/som/USD)</t>
  </si>
  <si>
    <t>Real GDP growth rate (beginning this year)</t>
  </si>
  <si>
    <t>Consumer Price Index (to December of the previous year)</t>
  </si>
  <si>
    <t>Consumer Price Index (to the previous month)</t>
  </si>
  <si>
    <t>NBKR discount rate (end of period)</t>
  </si>
  <si>
    <t>Overnight credits (end of period)</t>
  </si>
  <si>
    <t>Overnight deposits (end of period)</t>
  </si>
  <si>
    <t>Official exchange rate of som to 1USD (end of period)</t>
  </si>
  <si>
    <t>Official exchange rate of som to 1USD growth rate (to December of the previous year)</t>
  </si>
  <si>
    <t>Official exchange rate of som to 1USD growth rate (to the previous month)</t>
  </si>
  <si>
    <t>Jan 2017</t>
  </si>
  <si>
    <t>Feb 2017</t>
  </si>
  <si>
    <t>Mar 2017</t>
  </si>
  <si>
    <t>Apr 2017</t>
  </si>
  <si>
    <t>May 2017</t>
  </si>
  <si>
    <t>June 2017</t>
  </si>
  <si>
    <t>July 2017</t>
  </si>
  <si>
    <t>Aug 2017</t>
  </si>
  <si>
    <t>Sep 2017</t>
  </si>
  <si>
    <t>Table 2. Monetary Aggregates (end of period)</t>
  </si>
  <si>
    <t>(mln. of soms)</t>
  </si>
  <si>
    <t>Aug 2016</t>
  </si>
  <si>
    <t>Sep 2016</t>
  </si>
  <si>
    <t>Growth for the month</t>
  </si>
  <si>
    <t>Growth from the beginning of the year</t>
  </si>
  <si>
    <t>* excluding deposits of commercial banks with NBKR in foreign currency</t>
  </si>
  <si>
    <t>Currency in circulation</t>
  </si>
  <si>
    <t>Monetary base*</t>
  </si>
  <si>
    <t>Money supply (М2X)</t>
  </si>
  <si>
    <t>Monetization coefficient (М2Х)**</t>
  </si>
  <si>
    <t>** since September 2017 is calculated on an annual basis according to the "Methodology for the calculation of the velocity of money and the coefficient of monetization of the economy of the Kyrgyz Republic", 09.27.2017</t>
  </si>
  <si>
    <t>Table 3. International reserves (end of period)</t>
  </si>
  <si>
    <t>(mln. of US Dollars)</t>
  </si>
  <si>
    <t>Gross international reserves</t>
  </si>
  <si>
    <t>Table 4. Exchange rate (end of period)</t>
  </si>
  <si>
    <t>Exchange rate of USD to 1som (USD/KGS)</t>
  </si>
  <si>
    <t>Exchange rate of USD to 1som at the foreign exchange market (USD/KGS)</t>
  </si>
  <si>
    <t xml:space="preserve">Exchange rate of USD to 1EUR at the world market (USD/EUR) </t>
  </si>
  <si>
    <t>Exchange rates of foreign currencies in the exchange offices:</t>
  </si>
  <si>
    <t>USD (KGS/USD)</t>
  </si>
  <si>
    <t>EUR (KGS/EUR)</t>
  </si>
  <si>
    <t>RUB (KGS/RUB)</t>
  </si>
  <si>
    <t>KZT (KGS/KZT)</t>
  </si>
  <si>
    <t>Table 5. NBKR transactions at the foreign exchange market (for the period)</t>
  </si>
  <si>
    <t>(mln. of USD/KGS/USD )</t>
  </si>
  <si>
    <t xml:space="preserve">Total volume of transactions </t>
  </si>
  <si>
    <t xml:space="preserve">Net purchase </t>
  </si>
  <si>
    <t>purchase</t>
  </si>
  <si>
    <t>sale</t>
  </si>
  <si>
    <t>SWAP transactions</t>
  </si>
  <si>
    <t>Growth for the year</t>
  </si>
  <si>
    <t>Jan-Sep 2016</t>
  </si>
  <si>
    <t>Jan-Sep 2017</t>
  </si>
  <si>
    <t>Table 6. NBKR transactions at the open market (for the period)</t>
  </si>
  <si>
    <t>(mln. of soms / percent)</t>
  </si>
  <si>
    <t>REPO transactions</t>
  </si>
  <si>
    <t xml:space="preserve">Intraday credits </t>
  </si>
  <si>
    <t>Overnight credits</t>
  </si>
  <si>
    <t>Credit auctions*</t>
  </si>
  <si>
    <t>Overnight deposits</t>
  </si>
  <si>
    <t>Deposit transactions in foreign currency</t>
  </si>
  <si>
    <t>NBKR rates</t>
  </si>
  <si>
    <t>REPO purchase</t>
  </si>
  <si>
    <t>REPO sale</t>
  </si>
  <si>
    <t>Credit auctions</t>
  </si>
  <si>
    <t>* Volume of actually extended for the period loans</t>
  </si>
  <si>
    <t>Table 7. NBKR notes auctions (for the period)</t>
  </si>
  <si>
    <t xml:space="preserve">Announced volume of the NBKR notes emission </t>
  </si>
  <si>
    <t>7-day notes</t>
  </si>
  <si>
    <t>14-day notes</t>
  </si>
  <si>
    <t>28-day notes</t>
  </si>
  <si>
    <t>91-day notes</t>
  </si>
  <si>
    <t>Volume of bids for NBKR notes</t>
  </si>
  <si>
    <t>Volume of sales of NBKR notes</t>
  </si>
  <si>
    <t xml:space="preserve">Average weighted yield rate of the NBKR notes </t>
  </si>
  <si>
    <t>Table 8. T-bills auctions (for the period)</t>
  </si>
  <si>
    <t xml:space="preserve">(mln. of soms / percent) </t>
  </si>
  <si>
    <t>Announced emission volume</t>
  </si>
  <si>
    <t>3-month T-bills</t>
  </si>
  <si>
    <t xml:space="preserve">6-month T-bills </t>
  </si>
  <si>
    <t xml:space="preserve">12-month T-bills </t>
  </si>
  <si>
    <t>Volume of bids</t>
  </si>
  <si>
    <t xml:space="preserve">3-month T-bills </t>
  </si>
  <si>
    <t>Volume of sales</t>
  </si>
  <si>
    <t>Average weighted yield rate</t>
  </si>
  <si>
    <t>Table 9. T-bonds auctions (for the period)</t>
  </si>
  <si>
    <t>2-years T-bonds</t>
  </si>
  <si>
    <t>3-years T-bonds</t>
  </si>
  <si>
    <t>5-years T-bonds</t>
  </si>
  <si>
    <t>7-years T-bonds</t>
  </si>
  <si>
    <t>Table 10. T-bonds auctions in foreign currency (for the period)</t>
  </si>
  <si>
    <t>(mln. of US Dollars / percent)</t>
  </si>
  <si>
    <t xml:space="preserve">Table 11. Interest rates at the interbank credit market (for the period) </t>
  </si>
  <si>
    <t>(percent)</t>
  </si>
  <si>
    <t xml:space="preserve"> up to 1 day </t>
  </si>
  <si>
    <t xml:space="preserve"> from 2 to 7 days </t>
  </si>
  <si>
    <t xml:space="preserve"> from 8 to 14 days</t>
  </si>
  <si>
    <t xml:space="preserve"> from 15 to 30 days </t>
  </si>
  <si>
    <t xml:space="preserve"> from 31 to 60 days</t>
  </si>
  <si>
    <t xml:space="preserve"> from 61 to 90 days</t>
  </si>
  <si>
    <t xml:space="preserve"> from 91 to 180 days </t>
  </si>
  <si>
    <t xml:space="preserve"> from 181 to 360 days </t>
  </si>
  <si>
    <t>over 360 days</t>
  </si>
  <si>
    <t>Loans in national currency</t>
  </si>
  <si>
    <t>Loans in foreign currency</t>
  </si>
  <si>
    <t>Table 12. The volume of transactions at the interbank credit market (for the period)</t>
  </si>
  <si>
    <t>Total volume</t>
  </si>
  <si>
    <t xml:space="preserve">Table 13. Deposits accepted by commercial banks (end of period) </t>
  </si>
  <si>
    <t>Deposits - total</t>
  </si>
  <si>
    <t xml:space="preserve"> legal entities</t>
  </si>
  <si>
    <t xml:space="preserve"> individuals</t>
  </si>
  <si>
    <t xml:space="preserve"> General government</t>
  </si>
  <si>
    <t xml:space="preserve"> non-residents</t>
  </si>
  <si>
    <t>in national currency</t>
  </si>
  <si>
    <t>in foreign currency</t>
  </si>
  <si>
    <t>Table 14. Loans extended by commercial banks (outstanding amount end of period)</t>
  </si>
  <si>
    <t>Loans - total</t>
  </si>
</sst>
</file>

<file path=xl/styles.xml><?xml version="1.0" encoding="utf-8"?>
<styleSheet xmlns="http://schemas.openxmlformats.org/spreadsheetml/2006/main">
  <numFmts count="20">
    <numFmt numFmtId="43" formatCode="_-* #,##0.00_р_._-;\-* #,##0.00_р_._-;_-* &quot;-&quot;??_р_._-;_-@_-"/>
    <numFmt numFmtId="164" formatCode="#,##0.0"/>
    <numFmt numFmtId="165" formatCode="0.0000"/>
    <numFmt numFmtId="166" formatCode="0.00_ ;[Red]\-0.00\ "/>
    <numFmt numFmtId="167" formatCode="#,##0.0_ ;[Red]\-#,##0.0\ "/>
    <numFmt numFmtId="168" formatCode="dd/mm/yy;@"/>
    <numFmt numFmtId="169" formatCode="#,##0.0000_ ;[Red]\-#,##0.0000\ "/>
    <numFmt numFmtId="170" formatCode="0.000000%"/>
    <numFmt numFmtId="171" formatCode="0.0_ ;[Red]\-0.0\ "/>
    <numFmt numFmtId="172" formatCode="#,##0.00_ ;[Red]\-#,##0.00\ "/>
    <numFmt numFmtId="173" formatCode="#,##0.000_ ;[Red]\-#,##0.000\ "/>
    <numFmt numFmtId="174" formatCode="#,##0.000"/>
    <numFmt numFmtId="175" formatCode="#,##0.00000"/>
    <numFmt numFmtId="176" formatCode="#,##0.000000"/>
    <numFmt numFmtId="177" formatCode="_-* #,##0.0_р_._-;\-* #,##0.0_р_._-;_-* &quot;-&quot;?_р_._-;_-@_-"/>
    <numFmt numFmtId="178" formatCode="_-* #,##0\ _р_._-;\-* #,##0\ _р_._-;_-* &quot;-&quot;\ _р_._-;_-@_-"/>
    <numFmt numFmtId="179" formatCode="_-* #,##0.00\ _р_._-;\-* #,##0.00\ _р_._-;_-* &quot;-&quot;??\ _р_._-;_-@_-"/>
    <numFmt numFmtId="180" formatCode="_(* #,##0_);_(* \(#,##0\);_(* &quot;-&quot;_);_(@_)"/>
    <numFmt numFmtId="181" formatCode="_(* #,##0.00_);_(* \(#,##0.00\);_(* &quot;-&quot;??_);_(@_)"/>
    <numFmt numFmtId="182" formatCode="#,##0.0000"/>
  </numFmts>
  <fonts count="56">
    <font>
      <sz val="10"/>
      <name val="Arial Cyr"/>
      <family val="2"/>
    </font>
    <font>
      <sz val="10"/>
      <name val="Arial"/>
      <family val="2"/>
    </font>
    <font>
      <sz val="11"/>
      <color theme="1"/>
      <name val="Calibri"/>
      <family val="2"/>
      <scheme val="minor"/>
    </font>
    <font>
      <sz val="8"/>
      <name val="Arial Cyr"/>
      <family val="2"/>
    </font>
    <font>
      <b/>
      <sz val="9"/>
      <name val="Arial Cyr"/>
      <family val="2"/>
    </font>
    <font>
      <b/>
      <sz val="8"/>
      <name val="Arial Cyr"/>
      <family val="2"/>
    </font>
    <font>
      <b/>
      <i/>
      <sz val="8"/>
      <name val="Arial Cyr"/>
      <family val="2"/>
    </font>
    <font>
      <i/>
      <sz val="8"/>
      <name val="Arial Cyr"/>
      <family val="2"/>
    </font>
    <font>
      <sz val="8"/>
      <name val="Arial"/>
      <family val="2"/>
    </font>
    <font>
      <sz val="10"/>
      <name val="Times New Roman"/>
      <family val="1"/>
    </font>
    <font>
      <sz val="12"/>
      <color indexed="24"/>
      <name val="Modern"/>
      <family val="3"/>
    </font>
    <font>
      <b/>
      <u val="single"/>
      <sz val="14"/>
      <name val="Arial"/>
      <family val="2"/>
    </font>
    <font>
      <sz val="12"/>
      <name val="Arial"/>
      <family val="2"/>
    </font>
    <font>
      <sz val="12"/>
      <color indexed="10"/>
      <name val="Arial"/>
      <family val="2"/>
    </font>
    <font>
      <vertAlign val="superscript"/>
      <sz val="12"/>
      <name val="Arial"/>
      <family val="2"/>
    </font>
    <font>
      <vertAlign val="superscript"/>
      <sz val="12"/>
      <color indexed="10"/>
      <name val="Arial"/>
      <family val="2"/>
    </font>
    <font>
      <i/>
      <sz val="8"/>
      <name val="Arial"/>
      <family val="2"/>
    </font>
    <font>
      <b/>
      <sz val="12"/>
      <name val="Arial"/>
      <family val="2"/>
    </font>
    <font>
      <b/>
      <sz val="10"/>
      <name val="Arial"/>
      <family val="2"/>
    </font>
    <font>
      <b/>
      <sz val="10"/>
      <name val="Arial Cyr"/>
      <family val="2"/>
    </font>
    <font>
      <i/>
      <sz val="8"/>
      <color indexed="18"/>
      <name val="Arial Cyr"/>
      <family val="2"/>
    </font>
    <font>
      <sz val="10"/>
      <name val="Helv"/>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8"/>
      <name val="Tahoma"/>
      <family val="2"/>
    </font>
    <font>
      <b/>
      <sz val="8"/>
      <name val="Tahoma"/>
      <family val="2"/>
    </font>
    <font>
      <b/>
      <sz val="8"/>
      <name val="Arial"/>
      <family val="2"/>
    </font>
    <font>
      <b/>
      <i/>
      <sz val="8"/>
      <name val="Arial"/>
      <family val="2"/>
    </font>
    <font>
      <i/>
      <sz val="8"/>
      <color rgb="FFFF0000"/>
      <name val="Arial Cyr"/>
      <family val="2"/>
    </font>
    <font>
      <b/>
      <sz val="9"/>
      <name val="Arial"/>
      <family val="2"/>
    </font>
    <font>
      <sz val="12"/>
      <color theme="1"/>
      <name val="Arial"/>
      <family val="2"/>
    </font>
    <font>
      <sz val="8"/>
      <color theme="1" tint="0.04998999834060669"/>
      <name val="Arial"/>
      <family val="2"/>
    </font>
    <font>
      <sz val="10"/>
      <color indexed="20"/>
      <name val="Arial Cyr"/>
      <family val="2"/>
    </font>
    <font>
      <sz val="8"/>
      <color theme="1"/>
      <name val="Arial Cyr"/>
      <family val="2"/>
    </font>
    <font>
      <sz val="8"/>
      <color rgb="FF000000"/>
      <name val="Arial Cyr"/>
      <family val="2"/>
    </font>
    <font>
      <sz val="7.35"/>
      <color rgb="FF000000"/>
      <name val="Arial Cyr"/>
      <family val="2"/>
    </font>
    <font>
      <sz val="10"/>
      <color rgb="FF000000"/>
      <name val="Arial"/>
      <family val="2"/>
    </font>
    <font>
      <sz val="8"/>
      <color rgb="FF000000"/>
      <name val="Arial"/>
      <family val="2"/>
    </font>
    <font>
      <sz val="1.05"/>
      <color rgb="FF000000"/>
      <name val="Arial"/>
      <family val="2"/>
    </font>
    <font>
      <sz val="2"/>
      <color rgb="FF000000"/>
      <name val="Arial Cyr"/>
      <family val="2"/>
    </font>
    <font>
      <sz val="1.75"/>
      <color rgb="FF000000"/>
      <name val="Arial Cyr"/>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s>
  <borders count="1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0" fillId="0" borderId="0" applyFont="0" applyFill="0" applyBorder="0" applyAlignment="0" applyProtection="0"/>
    <xf numFmtId="0" fontId="21" fillId="0" borderId="0">
      <alignment/>
      <protection/>
    </xf>
    <xf numFmtId="0" fontId="10" fillId="0" borderId="0">
      <alignment/>
      <protection/>
    </xf>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7" fillId="31" borderId="0" applyNumberFormat="0" applyBorder="0" applyAlignment="0" applyProtection="0"/>
    <xf numFmtId="0" fontId="2" fillId="0" borderId="0">
      <alignment/>
      <protection/>
    </xf>
    <xf numFmtId="0" fontId="2" fillId="32" borderId="9" applyNumberFormat="0" applyFont="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9" fontId="38"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43" fontId="38"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2" fillId="0" borderId="0">
      <alignment/>
      <protection/>
    </xf>
    <xf numFmtId="0" fontId="2" fillId="0" borderId="0">
      <alignment/>
      <protection/>
    </xf>
    <xf numFmtId="181" fontId="0" fillId="0" borderId="0" applyFont="0" applyFill="0" applyBorder="0" applyAlignment="0" applyProtection="0"/>
    <xf numFmtId="181" fontId="0" fillId="0" borderId="0" applyFont="0" applyFill="0" applyBorder="0" applyAlignment="0" applyProtection="0"/>
    <xf numFmtId="0" fontId="2" fillId="0" borderId="0">
      <alignment/>
      <protection/>
    </xf>
    <xf numFmtId="0" fontId="2" fillId="0" borderId="0">
      <alignment/>
      <protection/>
    </xf>
  </cellStyleXfs>
  <cellXfs count="216">
    <xf numFmtId="0" fontId="0" fillId="0" borderId="0" xfId="0"/>
    <xf numFmtId="0" fontId="4" fillId="0" borderId="0" xfId="0" applyFont="1"/>
    <xf numFmtId="0" fontId="3" fillId="0" borderId="0" xfId="0" applyFont="1"/>
    <xf numFmtId="0" fontId="3" fillId="0" borderId="0" xfId="0" applyFont="1" applyBorder="1" applyAlignment="1">
      <alignment horizontal="left" vertical="center" wrapText="1"/>
    </xf>
    <xf numFmtId="0" fontId="7"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Fill="1"/>
    <xf numFmtId="168" fontId="3" fillId="0" borderId="0" xfId="0" applyNumberFormat="1" applyFont="1" applyFill="1"/>
    <xf numFmtId="0" fontId="7" fillId="0" borderId="0" xfId="0" applyFont="1"/>
    <xf numFmtId="10" fontId="7" fillId="0" borderId="0" xfId="0" applyNumberFormat="1" applyFont="1" applyFill="1" applyBorder="1" applyAlignment="1">
      <alignment vertical="center"/>
    </xf>
    <xf numFmtId="0" fontId="11" fillId="0" borderId="0" xfId="21" applyFont="1" applyFill="1" applyAlignment="1">
      <alignment horizontal="center" vertical="top"/>
      <protection/>
    </xf>
    <xf numFmtId="0" fontId="12" fillId="0" borderId="0" xfId="21" applyFont="1">
      <alignment/>
      <protection/>
    </xf>
    <xf numFmtId="0" fontId="13" fillId="0" borderId="0" xfId="21" applyFont="1">
      <alignment/>
      <protection/>
    </xf>
    <xf numFmtId="0" fontId="13" fillId="0" borderId="0" xfId="21" applyFont="1" applyFill="1">
      <alignment/>
      <protection/>
    </xf>
    <xf numFmtId="0" fontId="12" fillId="0" borderId="0" xfId="21" applyFont="1" applyBorder="1" applyAlignment="1">
      <alignment shrinkToFit="1"/>
      <protection/>
    </xf>
    <xf numFmtId="0" fontId="14" fillId="0" borderId="0" xfId="21" applyFont="1" applyBorder="1" applyAlignment="1">
      <alignment horizontal="left"/>
      <protection/>
    </xf>
    <xf numFmtId="0" fontId="15" fillId="0" borderId="0" xfId="21" applyFont="1" applyBorder="1" applyAlignment="1">
      <alignment horizontal="left"/>
      <protection/>
    </xf>
    <xf numFmtId="0" fontId="12" fillId="0" borderId="0" xfId="21" applyFont="1" applyFill="1">
      <alignment/>
      <protection/>
    </xf>
    <xf numFmtId="170" fontId="12" fillId="0" borderId="0" xfId="22" applyNumberFormat="1" applyFont="1" applyFill="1"/>
    <xf numFmtId="0" fontId="12" fillId="0" borderId="0" xfId="21" applyFont="1" applyFill="1" applyBorder="1">
      <alignment/>
      <protection/>
    </xf>
    <xf numFmtId="167" fontId="3" fillId="0" borderId="0" xfId="0" applyNumberFormat="1" applyFont="1" applyFill="1" applyAlignment="1">
      <alignment horizontal="right"/>
    </xf>
    <xf numFmtId="0" fontId="8" fillId="0" borderId="0" xfId="21" applyFont="1" applyFill="1" applyBorder="1" applyAlignment="1">
      <alignment horizontal="left" vertical="center" wrapText="1"/>
      <protection/>
    </xf>
    <xf numFmtId="0" fontId="16" fillId="0" borderId="0" xfId="21" applyFont="1" applyFill="1" applyBorder="1" applyAlignment="1">
      <alignment horizontal="left" vertical="center" wrapText="1" indent="1"/>
      <protection/>
    </xf>
    <xf numFmtId="166" fontId="3" fillId="0" borderId="0" xfId="0" applyNumberFormat="1" applyFont="1" applyFill="1" applyAlignment="1">
      <alignment horizontal="right" vertical="center"/>
    </xf>
    <xf numFmtId="0" fontId="18" fillId="0" borderId="0" xfId="21" applyFont="1" applyFill="1" applyBorder="1" applyAlignment="1">
      <alignment/>
      <protection/>
    </xf>
    <xf numFmtId="0" fontId="1" fillId="0" borderId="0" xfId="21" applyFont="1" applyAlignment="1">
      <alignment/>
      <protection/>
    </xf>
    <xf numFmtId="0" fontId="1" fillId="0" borderId="0" xfId="21" applyFont="1" applyBorder="1" applyAlignment="1">
      <alignment/>
      <protection/>
    </xf>
    <xf numFmtId="0" fontId="16" fillId="0" borderId="0" xfId="21" applyFont="1" applyFill="1" applyBorder="1" applyAlignment="1">
      <alignment horizontal="left" shrinkToFit="1"/>
      <protection/>
    </xf>
    <xf numFmtId="164" fontId="16" fillId="0" borderId="0" xfId="21" applyNumberFormat="1" applyFont="1" applyFill="1" applyAlignment="1">
      <alignment/>
      <protection/>
    </xf>
    <xf numFmtId="164" fontId="16" fillId="0" borderId="0" xfId="21" applyNumberFormat="1" applyFont="1" applyFill="1" applyAlignment="1">
      <alignment horizontal="right"/>
      <protection/>
    </xf>
    <xf numFmtId="0" fontId="18" fillId="0" borderId="0" xfId="0" applyFont="1"/>
    <xf numFmtId="0" fontId="19" fillId="0" borderId="0" xfId="0" applyFont="1"/>
    <xf numFmtId="0" fontId="6" fillId="0" borderId="0" xfId="0" applyFont="1" applyFill="1" applyBorder="1" applyAlignment="1">
      <alignment horizontal="center" vertical="center" wrapText="1"/>
    </xf>
    <xf numFmtId="0" fontId="1" fillId="0" borderId="0" xfId="21" applyFont="1" applyFill="1" applyAlignment="1">
      <alignment horizontal="center"/>
      <protection/>
    </xf>
    <xf numFmtId="0" fontId="1" fillId="0" borderId="0" xfId="21" applyFont="1" applyAlignment="1">
      <alignment horizontal="center"/>
      <protection/>
    </xf>
    <xf numFmtId="167" fontId="20" fillId="0" borderId="0" xfId="0" applyNumberFormat="1" applyFont="1" applyFill="1" applyAlignment="1">
      <alignment horizontal="right"/>
    </xf>
    <xf numFmtId="0" fontId="17" fillId="0" borderId="0" xfId="21" applyFont="1" applyAlignment="1">
      <alignment horizontal="center"/>
      <protection/>
    </xf>
    <xf numFmtId="0" fontId="12" fillId="0" borderId="10" xfId="21" applyFont="1" applyFill="1" applyBorder="1">
      <alignment/>
      <protection/>
    </xf>
    <xf numFmtId="17" fontId="5" fillId="0" borderId="10" xfId="0" applyNumberFormat="1" applyFont="1" applyFill="1" applyBorder="1" applyAlignment="1">
      <alignment horizontal="center" vertical="center" wrapText="1"/>
    </xf>
    <xf numFmtId="0" fontId="16" fillId="0" borderId="10" xfId="21" applyFont="1" applyFill="1" applyBorder="1" applyAlignment="1">
      <alignment horizontal="left" vertical="center" indent="2" shrinkToFit="1"/>
      <protection/>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2"/>
    </xf>
    <xf numFmtId="0" fontId="5" fillId="0" borderId="0" xfId="0" applyFont="1" applyBorder="1" applyAlignment="1">
      <alignment horizontal="left" vertical="center" wrapText="1"/>
    </xf>
    <xf numFmtId="0" fontId="3" fillId="0" borderId="0" xfId="0" applyFont="1" applyAlignment="1">
      <alignment horizontal="left" indent="2"/>
    </xf>
    <xf numFmtId="2" fontId="3" fillId="0" borderId="0" xfId="0" applyNumberFormat="1" applyFont="1"/>
    <xf numFmtId="167" fontId="6" fillId="0" borderId="0" xfId="0" applyNumberFormat="1" applyFont="1" applyFill="1" applyAlignment="1">
      <alignment horizontal="right" vertical="center"/>
    </xf>
    <xf numFmtId="164" fontId="3" fillId="0" borderId="0" xfId="0" applyNumberFormat="1" applyFont="1" applyFill="1" applyAlignment="1">
      <alignment horizontal="right"/>
    </xf>
    <xf numFmtId="169" fontId="20" fillId="0" borderId="0" xfId="0" applyNumberFormat="1" applyFont="1" applyFill="1" applyAlignment="1">
      <alignment horizontal="right"/>
    </xf>
    <xf numFmtId="172" fontId="20" fillId="0" borderId="0" xfId="0" applyNumberFormat="1" applyFont="1" applyFill="1" applyAlignment="1">
      <alignment horizontal="right"/>
    </xf>
    <xf numFmtId="49" fontId="17" fillId="0" borderId="0" xfId="21" applyNumberFormat="1" applyFont="1" applyAlignment="1">
      <alignment horizontal="center"/>
      <protection/>
    </xf>
    <xf numFmtId="169" fontId="12" fillId="0" borderId="0" xfId="21" applyNumberFormat="1" applyFont="1" applyFill="1">
      <alignment/>
      <protection/>
    </xf>
    <xf numFmtId="2" fontId="12" fillId="0" borderId="0" xfId="21" applyNumberFormat="1" applyFont="1" applyFill="1">
      <alignment/>
      <protection/>
    </xf>
    <xf numFmtId="177" fontId="3" fillId="0" borderId="0" xfId="0" applyNumberFormat="1" applyFont="1"/>
    <xf numFmtId="0" fontId="12" fillId="0" borderId="0" xfId="21" applyFont="1" applyFill="1" applyBorder="1" applyAlignment="1">
      <alignment vertical="center"/>
      <protection/>
    </xf>
    <xf numFmtId="167" fontId="3" fillId="0" borderId="0" xfId="0" applyNumberFormat="1" applyFont="1" applyFill="1" applyBorder="1" applyAlignment="1">
      <alignment horizontal="right" vertical="center"/>
    </xf>
    <xf numFmtId="173" fontId="12" fillId="0" borderId="0" xfId="21" applyNumberFormat="1" applyFont="1">
      <alignment/>
      <protection/>
    </xf>
    <xf numFmtId="165" fontId="3" fillId="0" borderId="0" xfId="0" applyNumberFormat="1" applyFont="1" applyFill="1" applyBorder="1" applyAlignment="1">
      <alignment horizontal="right" vertical="center" wrapText="1"/>
    </xf>
    <xf numFmtId="169" fontId="3" fillId="0" borderId="0" xfId="0" applyNumberFormat="1" applyFont="1" applyFill="1" applyBorder="1" applyAlignment="1">
      <alignment horizontal="right" vertical="center"/>
    </xf>
    <xf numFmtId="171" fontId="7" fillId="0" borderId="0" xfId="0" applyNumberFormat="1" applyFont="1" applyFill="1" applyAlignment="1">
      <alignment horizontal="right" vertical="center"/>
    </xf>
    <xf numFmtId="165" fontId="12" fillId="0" borderId="0" xfId="21" applyNumberFormat="1" applyFont="1">
      <alignment/>
      <protection/>
    </xf>
    <xf numFmtId="169" fontId="13" fillId="0" borderId="0" xfId="21" applyNumberFormat="1" applyFont="1" applyFill="1">
      <alignment/>
      <protection/>
    </xf>
    <xf numFmtId="2" fontId="3" fillId="0" borderId="0" xfId="0" applyNumberFormat="1" applyFont="1" applyFill="1" applyAlignment="1">
      <alignment horizontal="right"/>
    </xf>
    <xf numFmtId="166" fontId="3" fillId="0" borderId="0" xfId="0" applyNumberFormat="1" applyFont="1"/>
    <xf numFmtId="164" fontId="3" fillId="0" borderId="0" xfId="0" applyNumberFormat="1" applyFont="1" applyFill="1" applyAlignment="1">
      <alignment horizontal="right" vertical="center"/>
    </xf>
    <xf numFmtId="0" fontId="5" fillId="0" borderId="0" xfId="0" applyFont="1" applyFill="1" applyBorder="1" applyAlignment="1">
      <alignment horizontal="left" vertical="center" wrapText="1"/>
    </xf>
    <xf numFmtId="166" fontId="3" fillId="0" borderId="0" xfId="0" applyNumberFormat="1" applyFont="1" applyFill="1" applyBorder="1" applyAlignment="1">
      <alignment horizontal="right" vertical="center"/>
    </xf>
    <xf numFmtId="164" fontId="5" fillId="0" borderId="0" xfId="0" applyNumberFormat="1" applyFont="1" applyFill="1" applyAlignment="1">
      <alignment horizontal="right" vertical="center"/>
    </xf>
    <xf numFmtId="164" fontId="6" fillId="0" borderId="0" xfId="0" applyNumberFormat="1" applyFont="1" applyFill="1" applyAlignment="1">
      <alignment horizontal="right" vertical="center"/>
    </xf>
    <xf numFmtId="175" fontId="3" fillId="0" borderId="0" xfId="0" applyNumberFormat="1" applyFont="1"/>
    <xf numFmtId="0" fontId="17" fillId="0" borderId="0" xfId="21" applyFont="1" applyAlignment="1">
      <alignment/>
      <protection/>
    </xf>
    <xf numFmtId="49" fontId="17" fillId="0" borderId="0" xfId="21" applyNumberFormat="1" applyFont="1" applyAlignment="1">
      <alignment/>
      <protection/>
    </xf>
    <xf numFmtId="0" fontId="3" fillId="0" borderId="0" xfId="0" applyFont="1" applyFill="1" applyAlignment="1">
      <alignment horizontal="left" indent="2"/>
    </xf>
    <xf numFmtId="0" fontId="8" fillId="0" borderId="0" xfId="0" applyFont="1" applyFill="1" applyBorder="1" applyAlignment="1">
      <alignment horizontal="left" vertical="center"/>
    </xf>
    <xf numFmtId="164" fontId="3" fillId="0" borderId="0" xfId="0" applyNumberFormat="1" applyFont="1" applyAlignment="1">
      <alignment horizontal="left"/>
    </xf>
    <xf numFmtId="165" fontId="0" fillId="0" borderId="0" xfId="0" applyNumberFormat="1"/>
    <xf numFmtId="166" fontId="3" fillId="0" borderId="0" xfId="0" applyNumberFormat="1" applyFont="1" applyAlignment="1">
      <alignment horizontal="right"/>
    </xf>
    <xf numFmtId="165" fontId="2" fillId="0" borderId="0" xfId="65" applyNumberFormat="1">
      <alignment/>
      <protection/>
    </xf>
    <xf numFmtId="0" fontId="19" fillId="0" borderId="0" xfId="67" applyFont="1">
      <alignment/>
      <protection/>
    </xf>
    <xf numFmtId="0" fontId="4" fillId="0" borderId="0" xfId="67" applyFont="1">
      <alignment/>
      <protection/>
    </xf>
    <xf numFmtId="0" fontId="0" fillId="0" borderId="0" xfId="67">
      <alignment/>
      <protection/>
    </xf>
    <xf numFmtId="0" fontId="7" fillId="0" borderId="0" xfId="67" applyFont="1" applyAlignment="1">
      <alignment horizontal="left"/>
      <protection/>
    </xf>
    <xf numFmtId="0" fontId="3" fillId="0" borderId="0" xfId="67" applyFont="1" applyFill="1" applyBorder="1" applyAlignment="1">
      <alignment horizontal="left"/>
      <protection/>
    </xf>
    <xf numFmtId="0" fontId="3" fillId="0" borderId="0" xfId="67" applyFont="1" applyAlignment="1">
      <alignment horizontal="left"/>
      <protection/>
    </xf>
    <xf numFmtId="0" fontId="5" fillId="0" borderId="0" xfId="67" applyFont="1" applyBorder="1" applyAlignment="1">
      <alignment horizontal="left" vertical="center" wrapText="1"/>
      <protection/>
    </xf>
    <xf numFmtId="164" fontId="5" fillId="0" borderId="0" xfId="67" applyNumberFormat="1" applyFont="1" applyFill="1" applyAlignment="1">
      <alignment horizontal="right" vertical="center"/>
      <protection/>
    </xf>
    <xf numFmtId="0" fontId="3" fillId="0" borderId="0" xfId="67" applyFont="1" applyAlignment="1">
      <alignment horizontal="left" indent="2"/>
      <protection/>
    </xf>
    <xf numFmtId="164" fontId="3" fillId="0" borderId="0" xfId="67" applyNumberFormat="1" applyFont="1" applyFill="1" applyAlignment="1">
      <alignment horizontal="right" vertical="center"/>
      <protection/>
    </xf>
    <xf numFmtId="0" fontId="5" fillId="0" borderId="0" xfId="67" applyFont="1" applyFill="1" applyBorder="1" applyAlignment="1">
      <alignment horizontal="left" vertical="center" wrapText="1"/>
      <protection/>
    </xf>
    <xf numFmtId="49" fontId="5" fillId="0" borderId="10" xfId="0" applyNumberFormat="1" applyFont="1" applyFill="1" applyBorder="1" applyAlignment="1">
      <alignment horizontal="center" vertical="center" wrapText="1"/>
    </xf>
    <xf numFmtId="4" fontId="5" fillId="0" borderId="0" xfId="67" applyNumberFormat="1" applyFont="1" applyFill="1" applyAlignment="1">
      <alignment horizontal="right" vertical="center"/>
      <protection/>
    </xf>
    <xf numFmtId="4" fontId="3" fillId="0" borderId="0" xfId="67" applyNumberFormat="1" applyFont="1" applyFill="1" applyAlignment="1">
      <alignment horizontal="right" vertical="center"/>
      <protection/>
    </xf>
    <xf numFmtId="173" fontId="12" fillId="0" borderId="0" xfId="21" applyNumberFormat="1" applyFont="1" applyFill="1">
      <alignment/>
      <protection/>
    </xf>
    <xf numFmtId="172" fontId="13" fillId="0" borderId="0" xfId="21" applyNumberFormat="1" applyFont="1" applyFill="1">
      <alignment/>
      <protection/>
    </xf>
    <xf numFmtId="0" fontId="17" fillId="0" borderId="0" xfId="21" applyFont="1" applyAlignment="1">
      <alignment horizontal="center"/>
      <protection/>
    </xf>
    <xf numFmtId="173" fontId="8" fillId="0" borderId="0" xfId="0" applyNumberFormat="1" applyFont="1" applyFill="1" applyBorder="1" applyAlignment="1">
      <alignment horizontal="left" vertical="center"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1" fillId="0" borderId="0" xfId="0" applyFont="1" applyBorder="1" applyAlignment="1">
      <alignment horizontal="left" vertical="center" wrapText="1"/>
    </xf>
    <xf numFmtId="164" fontId="41" fillId="0" borderId="0" xfId="0" applyNumberFormat="1" applyFont="1" applyFill="1" applyBorder="1" applyAlignment="1">
      <alignment horizontal="right" vertical="center" wrapText="1"/>
    </xf>
    <xf numFmtId="167" fontId="42" fillId="0" borderId="0" xfId="0" applyNumberFormat="1" applyFont="1" applyFill="1" applyAlignment="1">
      <alignment horizontal="right" vertical="center"/>
    </xf>
    <xf numFmtId="0" fontId="41" fillId="0" borderId="0" xfId="0" applyFont="1" applyBorder="1" applyAlignment="1">
      <alignment horizontal="left" vertical="center" wrapText="1" indent="1"/>
    </xf>
    <xf numFmtId="0" fontId="8" fillId="0" borderId="0" xfId="0" applyFont="1" applyBorder="1" applyAlignment="1">
      <alignment horizontal="left" vertical="center" wrapText="1" indent="2"/>
    </xf>
    <xf numFmtId="0" fontId="8" fillId="0" borderId="0" xfId="0" applyFont="1" applyFill="1" applyBorder="1" applyAlignment="1">
      <alignment horizontal="left" vertical="center" wrapText="1" indent="2"/>
    </xf>
    <xf numFmtId="0" fontId="41" fillId="0" borderId="10" xfId="0" applyFont="1" applyFill="1" applyBorder="1" applyAlignment="1">
      <alignment vertical="center" wrapText="1"/>
    </xf>
    <xf numFmtId="0" fontId="41" fillId="0" borderId="0" xfId="0" applyFont="1" applyFill="1" applyBorder="1" applyAlignment="1">
      <alignment vertical="center" wrapText="1"/>
    </xf>
    <xf numFmtId="164" fontId="8" fillId="0" borderId="0" xfId="0" applyNumberFormat="1" applyFont="1" applyFill="1" applyBorder="1" applyAlignment="1">
      <alignment horizontal="right" vertical="center" wrapText="1"/>
    </xf>
    <xf numFmtId="10" fontId="16" fillId="0" borderId="0" xfId="0" applyNumberFormat="1" applyFont="1" applyFill="1" applyBorder="1" applyAlignment="1">
      <alignment vertical="center"/>
    </xf>
    <xf numFmtId="0" fontId="18" fillId="0" borderId="0" xfId="0" applyFont="1" applyAlignment="1">
      <alignment vertical="center"/>
    </xf>
    <xf numFmtId="0" fontId="8" fillId="0" borderId="0" xfId="0" applyFont="1" applyAlignment="1">
      <alignment vertical="center"/>
    </xf>
    <xf numFmtId="182" fontId="16" fillId="0" borderId="0" xfId="0" applyNumberFormat="1" applyFont="1" applyAlignment="1">
      <alignment horizontal="left" vertical="center"/>
    </xf>
    <xf numFmtId="0" fontId="8" fillId="0" borderId="0" xfId="0" applyFont="1" applyAlignment="1">
      <alignment horizontal="left" vertical="center"/>
    </xf>
    <xf numFmtId="164" fontId="8" fillId="0" borderId="0" xfId="0" applyNumberFormat="1" applyFont="1" applyAlignment="1">
      <alignment vertical="center"/>
    </xf>
    <xf numFmtId="164" fontId="8" fillId="0" borderId="0" xfId="0" applyNumberFormat="1" applyFont="1" applyAlignment="1">
      <alignment horizontal="right" vertical="center"/>
    </xf>
    <xf numFmtId="4" fontId="8" fillId="0" borderId="0" xfId="0" applyNumberFormat="1" applyFont="1" applyAlignment="1">
      <alignment vertical="center"/>
    </xf>
    <xf numFmtId="0" fontId="16" fillId="0" borderId="0" xfId="0" applyFont="1" applyAlignment="1">
      <alignment vertical="center"/>
    </xf>
    <xf numFmtId="0" fontId="8" fillId="0" borderId="0" xfId="0" applyFont="1" applyFill="1" applyAlignment="1">
      <alignment vertical="center"/>
    </xf>
    <xf numFmtId="0" fontId="42" fillId="0" borderId="0" xfId="0" applyFont="1" applyFill="1" applyBorder="1" applyAlignment="1">
      <alignment horizontal="left" vertical="center" wrapText="1"/>
    </xf>
    <xf numFmtId="0" fontId="8" fillId="0" borderId="0" xfId="0" applyFont="1" applyBorder="1" applyAlignment="1">
      <alignment vertical="center"/>
    </xf>
    <xf numFmtId="176" fontId="8" fillId="0" borderId="0" xfId="0" applyNumberFormat="1" applyFont="1" applyAlignment="1">
      <alignment vertical="center"/>
    </xf>
    <xf numFmtId="164" fontId="41" fillId="0" borderId="0" xfId="0" applyNumberFormat="1" applyFont="1" applyAlignment="1">
      <alignment vertical="center"/>
    </xf>
    <xf numFmtId="0" fontId="8" fillId="0" borderId="0" xfId="0" applyFont="1" applyFill="1" applyBorder="1" applyAlignment="1">
      <alignment vertical="center"/>
    </xf>
    <xf numFmtId="174" fontId="8" fillId="0" borderId="0" xfId="0" applyNumberFormat="1" applyFont="1" applyFill="1" applyAlignment="1">
      <alignment vertical="center"/>
    </xf>
    <xf numFmtId="0" fontId="8" fillId="0" borderId="0" xfId="0" applyFont="1" applyFill="1" applyBorder="1" applyAlignment="1">
      <alignment horizontal="left" vertical="center" wrapText="1" indent="1"/>
    </xf>
    <xf numFmtId="10" fontId="42" fillId="0" borderId="0" xfId="0" applyNumberFormat="1" applyFont="1" applyFill="1" applyBorder="1" applyAlignment="1">
      <alignment vertical="center"/>
    </xf>
    <xf numFmtId="164" fontId="6" fillId="0" borderId="0" xfId="67" applyNumberFormat="1" applyFont="1" applyFill="1" applyAlignment="1">
      <alignment horizontal="right" vertical="center"/>
      <protection/>
    </xf>
    <xf numFmtId="164" fontId="43" fillId="0" borderId="0" xfId="0" applyNumberFormat="1" applyFont="1" applyFill="1" applyAlignment="1">
      <alignment horizontal="right" vertical="center"/>
    </xf>
    <xf numFmtId="164" fontId="3" fillId="0" borderId="0" xfId="0" applyNumberFormat="1" applyFont="1" applyFill="1" applyAlignment="1">
      <alignment horizontal="left"/>
    </xf>
    <xf numFmtId="167" fontId="41" fillId="0" borderId="0" xfId="0" applyNumberFormat="1" applyFont="1" applyFill="1" applyAlignment="1">
      <alignment horizontal="right" vertical="center"/>
    </xf>
    <xf numFmtId="167" fontId="8" fillId="0" borderId="0" xfId="0" applyNumberFormat="1" applyFont="1" applyFill="1" applyAlignment="1">
      <alignment horizontal="right" vertical="center"/>
    </xf>
    <xf numFmtId="167" fontId="42" fillId="0" borderId="0" xfId="0" applyNumberFormat="1" applyFont="1" applyFill="1" applyBorder="1" applyAlignment="1">
      <alignment horizontal="right" vertical="center"/>
    </xf>
    <xf numFmtId="166" fontId="3" fillId="0" borderId="0" xfId="0" applyNumberFormat="1" applyFont="1" applyAlignment="1">
      <alignment horizontal="left"/>
    </xf>
    <xf numFmtId="164" fontId="6"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18" fillId="0" borderId="0" xfId="0" applyFont="1" applyFill="1"/>
    <xf numFmtId="0" fontId="44" fillId="0" borderId="0" xfId="0" applyFont="1" applyFill="1"/>
    <xf numFmtId="0" fontId="8" fillId="0" borderId="0" xfId="0" applyFont="1" applyFill="1"/>
    <xf numFmtId="0" fontId="1" fillId="0" borderId="0" xfId="0" applyFont="1" applyFill="1"/>
    <xf numFmtId="0" fontId="16" fillId="0" borderId="0" xfId="0" applyFont="1" applyFill="1" applyAlignment="1">
      <alignment horizontal="left"/>
    </xf>
    <xf numFmtId="0" fontId="8" fillId="0" borderId="0" xfId="0" applyFont="1" applyFill="1" applyBorder="1" applyAlignment="1">
      <alignment horizontal="left"/>
    </xf>
    <xf numFmtId="0" fontId="8" fillId="0" borderId="0" xfId="0" applyFont="1" applyFill="1" applyAlignment="1">
      <alignment horizontal="left"/>
    </xf>
    <xf numFmtId="164" fontId="8" fillId="0" borderId="0" xfId="0" applyNumberFormat="1" applyFont="1" applyFill="1" applyAlignment="1">
      <alignment horizontal="left"/>
    </xf>
    <xf numFmtId="17" fontId="41" fillId="0" borderId="10" xfId="0" applyNumberFormat="1" applyFont="1" applyFill="1" applyBorder="1" applyAlignment="1">
      <alignment horizontal="center" vertical="center" wrapText="1"/>
    </xf>
    <xf numFmtId="164" fontId="41" fillId="0" borderId="0" xfId="0" applyNumberFormat="1" applyFont="1" applyFill="1" applyAlignment="1">
      <alignment horizontal="right" vertical="center"/>
    </xf>
    <xf numFmtId="166" fontId="8" fillId="0" borderId="0" xfId="0" applyNumberFormat="1" applyFont="1" applyFill="1" applyAlignment="1">
      <alignment horizontal="right"/>
    </xf>
    <xf numFmtId="166" fontId="8" fillId="0" borderId="0" xfId="0" applyNumberFormat="1" applyFont="1" applyFill="1"/>
    <xf numFmtId="0" fontId="41" fillId="0" borderId="0" xfId="0" applyFont="1" applyFill="1" applyBorder="1" applyAlignment="1">
      <alignment horizontal="left" vertical="center" wrapText="1"/>
    </xf>
    <xf numFmtId="172" fontId="8" fillId="0" borderId="0" xfId="0" applyNumberFormat="1" applyFont="1" applyFill="1" applyAlignment="1">
      <alignment horizontal="right" vertical="center"/>
    </xf>
    <xf numFmtId="164" fontId="8" fillId="0" borderId="0" xfId="0" applyNumberFormat="1" applyFont="1" applyFill="1" applyAlignment="1">
      <alignment horizontal="right"/>
    </xf>
    <xf numFmtId="164" fontId="8" fillId="0" borderId="0" xfId="0" applyNumberFormat="1" applyFont="1" applyFill="1" applyAlignment="1">
      <alignment horizontal="right" vertical="center"/>
    </xf>
    <xf numFmtId="172" fontId="8" fillId="0" borderId="0" xfId="0" applyNumberFormat="1" applyFont="1" applyFill="1" applyAlignment="1">
      <alignment horizontal="right"/>
    </xf>
    <xf numFmtId="164" fontId="42" fillId="0" borderId="0" xfId="0" applyNumberFormat="1" applyFont="1" applyFill="1" applyAlignment="1">
      <alignment horizontal="right" vertical="center"/>
    </xf>
    <xf numFmtId="172" fontId="8" fillId="0" borderId="0" xfId="0" applyNumberFormat="1" applyFont="1" applyFill="1" applyBorder="1" applyAlignment="1">
      <alignment horizontal="right" vertical="center"/>
    </xf>
    <xf numFmtId="0" fontId="41" fillId="0" borderId="0" xfId="0" applyFont="1" applyFill="1"/>
    <xf numFmtId="172" fontId="41" fillId="0" borderId="0" xfId="0" applyNumberFormat="1" applyFont="1" applyFill="1" applyAlignment="1">
      <alignment horizontal="right" vertical="center"/>
    </xf>
    <xf numFmtId="167" fontId="41" fillId="0" borderId="0" xfId="0" applyNumberFormat="1" applyFont="1" applyFill="1" applyBorder="1" applyAlignment="1">
      <alignment horizontal="right" vertical="center"/>
    </xf>
    <xf numFmtId="0" fontId="44" fillId="0" borderId="0" xfId="0" applyFont="1"/>
    <xf numFmtId="0" fontId="8" fillId="0" borderId="0" xfId="0" applyFont="1"/>
    <xf numFmtId="0" fontId="16" fillId="0" borderId="0" xfId="0" applyFont="1" applyAlignment="1">
      <alignment horizontal="left"/>
    </xf>
    <xf numFmtId="0" fontId="8" fillId="0" borderId="0" xfId="0" applyFont="1" applyAlignment="1">
      <alignment horizontal="left"/>
    </xf>
    <xf numFmtId="17" fontId="8" fillId="0" borderId="0" xfId="0" applyNumberFormat="1" applyFont="1" applyAlignment="1">
      <alignment horizontal="center"/>
    </xf>
    <xf numFmtId="0" fontId="42" fillId="0" borderId="0" xfId="0" applyFont="1" applyBorder="1" applyAlignment="1">
      <alignment horizontal="left" vertical="center" wrapText="1"/>
    </xf>
    <xf numFmtId="167" fontId="41" fillId="0" borderId="0" xfId="0" applyNumberFormat="1" applyFont="1" applyFill="1" applyBorder="1" applyAlignment="1">
      <alignment horizontal="right" vertical="center" wrapText="1"/>
    </xf>
    <xf numFmtId="0" fontId="8" fillId="0" borderId="0" xfId="0" applyFont="1" applyAlignment="1">
      <alignment horizontal="right"/>
    </xf>
    <xf numFmtId="0" fontId="8" fillId="0" borderId="0" xfId="0" applyFont="1" applyBorder="1" applyAlignment="1">
      <alignment horizontal="left" vertical="center" wrapText="1" indent="1"/>
    </xf>
    <xf numFmtId="167" fontId="8" fillId="0" borderId="0" xfId="0" applyNumberFormat="1" applyFont="1" applyFill="1" applyAlignment="1">
      <alignment vertical="center"/>
    </xf>
    <xf numFmtId="167" fontId="8" fillId="0" borderId="0" xfId="0" applyNumberFormat="1" applyFont="1" applyFill="1"/>
    <xf numFmtId="0" fontId="8" fillId="0" borderId="0" xfId="0" applyFont="1" applyBorder="1" applyAlignment="1">
      <alignment horizontal="left" vertical="center" wrapText="1" indent="3"/>
    </xf>
    <xf numFmtId="167" fontId="8" fillId="0" borderId="0" xfId="0" applyNumberFormat="1" applyFont="1" applyFill="1" applyBorder="1" applyAlignment="1">
      <alignment horizontal="right" vertical="center" wrapText="1"/>
    </xf>
    <xf numFmtId="0" fontId="8" fillId="0" borderId="0" xfId="0" applyFont="1" applyFill="1" applyAlignment="1">
      <alignment horizontal="right"/>
    </xf>
    <xf numFmtId="167" fontId="42" fillId="0" borderId="0" xfId="0" applyNumberFormat="1" applyFont="1" applyFill="1" applyBorder="1" applyAlignment="1">
      <alignment horizontal="right" vertical="center" wrapText="1"/>
    </xf>
    <xf numFmtId="167" fontId="42" fillId="0" borderId="0" xfId="0" applyNumberFormat="1" applyFont="1" applyFill="1" applyAlignment="1">
      <alignment horizontal="left" vertical="center"/>
    </xf>
    <xf numFmtId="167" fontId="16" fillId="0" borderId="0" xfId="0" applyNumberFormat="1" applyFont="1" applyFill="1" applyAlignment="1">
      <alignment horizontal="left" vertical="center"/>
    </xf>
    <xf numFmtId="167" fontId="16" fillId="0" borderId="0" xfId="0" applyNumberFormat="1" applyFont="1" applyAlignment="1">
      <alignment horizontal="left" vertical="center"/>
    </xf>
    <xf numFmtId="166" fontId="8" fillId="0" borderId="0" xfId="0" applyNumberFormat="1" applyFont="1" applyFill="1" applyAlignment="1">
      <alignment horizontal="right" vertical="center"/>
    </xf>
    <xf numFmtId="166" fontId="16" fillId="0" borderId="0" xfId="0" applyNumberFormat="1" applyFont="1" applyFill="1" applyAlignment="1">
      <alignment horizontal="left" vertical="center"/>
    </xf>
    <xf numFmtId="166" fontId="16" fillId="0" borderId="0" xfId="0" applyNumberFormat="1" applyFont="1" applyAlignment="1">
      <alignment horizontal="left" vertical="center"/>
    </xf>
    <xf numFmtId="14" fontId="8" fillId="0" borderId="0" xfId="0" applyNumberFormat="1" applyFont="1" applyFill="1" applyBorder="1" applyAlignment="1">
      <alignment horizontal="left" vertical="center" wrapText="1"/>
    </xf>
    <xf numFmtId="0" fontId="16" fillId="0" borderId="0" xfId="0" applyFont="1"/>
    <xf numFmtId="43" fontId="8" fillId="0" borderId="0" xfId="0" applyNumberFormat="1" applyFont="1"/>
    <xf numFmtId="4" fontId="45" fillId="0" borderId="0" xfId="20" applyNumberFormat="1" applyFont="1" applyBorder="1">
      <alignment/>
      <protection/>
    </xf>
    <xf numFmtId="164" fontId="8" fillId="0" borderId="0" xfId="0" applyNumberFormat="1" applyFont="1" applyFill="1"/>
    <xf numFmtId="2" fontId="8" fillId="0" borderId="0" xfId="0" applyNumberFormat="1" applyFont="1" applyFill="1"/>
    <xf numFmtId="4" fontId="8" fillId="0" borderId="0" xfId="0" applyNumberFormat="1" applyFont="1" applyFill="1" applyAlignment="1">
      <alignment horizontal="right" vertical="center"/>
    </xf>
    <xf numFmtId="4" fontId="8" fillId="0" borderId="0" xfId="0" applyNumberFormat="1" applyFont="1" applyFill="1"/>
    <xf numFmtId="167" fontId="42" fillId="0" borderId="0" xfId="0" applyNumberFormat="1" applyFont="1" applyFill="1" applyAlignment="1">
      <alignment horizontal="right"/>
    </xf>
    <xf numFmtId="167" fontId="46" fillId="0" borderId="0" xfId="0" applyNumberFormat="1" applyFont="1" applyFill="1" applyAlignment="1">
      <alignment vertical="center"/>
    </xf>
    <xf numFmtId="4" fontId="8" fillId="0" borderId="0" xfId="0" applyNumberFormat="1" applyFont="1" applyFill="1" applyAlignment="1">
      <alignment horizontal="right"/>
    </xf>
    <xf numFmtId="167" fontId="3" fillId="0" borderId="0" xfId="0" applyNumberFormat="1" applyFont="1" applyFill="1" applyAlignment="1">
      <alignment horizontal="right" vertical="center"/>
    </xf>
    <xf numFmtId="171" fontId="3" fillId="0" borderId="0" xfId="0" applyNumberFormat="1" applyFont="1" applyFill="1" applyAlignment="1">
      <alignment vertical="center"/>
    </xf>
    <xf numFmtId="171" fontId="3" fillId="0" borderId="0" xfId="0" applyNumberFormat="1" applyFont="1" applyFill="1" applyBorder="1" applyAlignment="1">
      <alignment vertical="center"/>
    </xf>
    <xf numFmtId="167" fontId="3" fillId="0" borderId="0" xfId="0" applyNumberFormat="1" applyFont="1" applyFill="1" applyAlignment="1">
      <alignment vertical="center"/>
    </xf>
    <xf numFmtId="167" fontId="3" fillId="0" borderId="0" xfId="0" applyNumberFormat="1" applyFont="1" applyFill="1" applyBorder="1" applyAlignment="1">
      <alignment vertical="center"/>
    </xf>
    <xf numFmtId="164" fontId="47" fillId="0" borderId="0" xfId="0" applyNumberFormat="1" applyFont="1" applyAlignment="1">
      <alignment horizontal="right"/>
    </xf>
    <xf numFmtId="164" fontId="8" fillId="0" borderId="0" xfId="21" applyNumberFormat="1" applyFont="1" applyFill="1" applyBorder="1" applyAlignment="1">
      <alignment vertical="center"/>
      <protection/>
    </xf>
    <xf numFmtId="166" fontId="41" fillId="0" borderId="0" xfId="0" applyNumberFormat="1" applyFont="1" applyFill="1" applyAlignment="1">
      <alignment horizontal="right" vertical="center"/>
    </xf>
    <xf numFmtId="0" fontId="3" fillId="0" borderId="0" xfId="0" applyFont="1" applyFill="1" applyBorder="1" applyAlignment="1">
      <alignment horizontal="left" vertical="center" wrapText="1"/>
    </xf>
    <xf numFmtId="4" fontId="41" fillId="0" borderId="0" xfId="0" applyNumberFormat="1" applyFont="1" applyFill="1" applyAlignment="1">
      <alignment horizontal="right" vertical="center"/>
    </xf>
    <xf numFmtId="4" fontId="5" fillId="0" borderId="0" xfId="0" applyNumberFormat="1" applyFont="1" applyFill="1" applyAlignment="1">
      <alignment horizontal="right" vertical="center"/>
    </xf>
    <xf numFmtId="4" fontId="3" fillId="0" borderId="0" xfId="0" applyNumberFormat="1" applyFont="1" applyFill="1" applyAlignment="1">
      <alignment horizontal="right" vertical="center"/>
    </xf>
    <xf numFmtId="164" fontId="48" fillId="0" borderId="0" xfId="0" applyNumberFormat="1" applyFont="1" applyFill="1" applyAlignment="1">
      <alignment horizontal="right" vertical="center"/>
    </xf>
    <xf numFmtId="0" fontId="4" fillId="0" borderId="0" xfId="0" applyFont="1" applyFill="1"/>
    <xf numFmtId="167" fontId="5" fillId="0" borderId="0" xfId="0" applyNumberFormat="1" applyFont="1" applyFill="1" applyAlignment="1">
      <alignment horizontal="right" vertical="center"/>
    </xf>
    <xf numFmtId="167" fontId="3" fillId="0" borderId="0" xfId="0" applyNumberFormat="1" applyFont="1" applyFill="1" applyBorder="1" applyAlignment="1">
      <alignment horizontal="right" vertical="center" wrapText="1"/>
    </xf>
    <xf numFmtId="49" fontId="17" fillId="0" borderId="0" xfId="21" applyNumberFormat="1" applyFont="1" applyAlignment="1">
      <alignment horizontal="center"/>
      <protection/>
    </xf>
    <xf numFmtId="0" fontId="17" fillId="0" borderId="0" xfId="21" applyFont="1" applyAlignment="1">
      <alignment horizontal="center"/>
      <protection/>
    </xf>
    <xf numFmtId="0" fontId="8" fillId="0" borderId="0" xfId="21" applyFont="1">
      <alignment/>
      <protection/>
    </xf>
    <xf numFmtId="0" fontId="6" fillId="0" borderId="0" xfId="0" applyFont="1" applyBorder="1" applyAlignment="1">
      <alignment horizontal="left" vertical="center" wrapText="1"/>
    </xf>
    <xf numFmtId="0" fontId="3" fillId="0" borderId="0" xfId="0" applyFont="1" applyAlignment="1">
      <alignment horizontal="right" indent="4"/>
    </xf>
    <xf numFmtId="0" fontId="19" fillId="0" borderId="0" xfId="67" applyFont="1" applyFill="1">
      <alignment/>
      <protection/>
    </xf>
    <xf numFmtId="0" fontId="7" fillId="0" borderId="0" xfId="67" applyFont="1" applyFill="1" applyAlignment="1">
      <alignment horizontal="left"/>
      <protection/>
    </xf>
  </cellXfs>
  <cellStyles count="73">
    <cellStyle name="Normal" xfId="0"/>
    <cellStyle name="Percent" xfId="15"/>
    <cellStyle name="Currency" xfId="16"/>
    <cellStyle name="Currency [0]" xfId="17"/>
    <cellStyle name="Comma" xfId="18"/>
    <cellStyle name="Comma [0]" xfId="19"/>
    <cellStyle name="Обычный 2" xfId="20"/>
    <cellStyle name="Обычный_Пресс-конференция (октябрь 2008)" xfId="21"/>
    <cellStyle name="Процентный" xfId="22"/>
    <cellStyle name="Стиль 1" xfId="23"/>
    <cellStyle name="ТЕКСТ" xfId="24"/>
    <cellStyle name="Название" xfId="25"/>
    <cellStyle name="Заголовок 1" xfId="26"/>
    <cellStyle name="Заголовок 2" xfId="27"/>
    <cellStyle name="Заголовок 3" xfId="28"/>
    <cellStyle name="Заголовок 4" xfId="29"/>
    <cellStyle name="Хороший" xfId="30"/>
    <cellStyle name="Плохой" xfId="31"/>
    <cellStyle name="Нейтральный" xfId="32"/>
    <cellStyle name="Ввод " xfId="33"/>
    <cellStyle name="Вывод" xfId="34"/>
    <cellStyle name="Вычисление" xfId="35"/>
    <cellStyle name="Связанная ячейка" xfId="36"/>
    <cellStyle name="Контрольная ячейка" xfId="37"/>
    <cellStyle name="Текст предупреждения" xfId="38"/>
    <cellStyle name="Пояснение" xfId="39"/>
    <cellStyle name="Итог" xfId="40"/>
    <cellStyle name="Акцент1" xfId="41"/>
    <cellStyle name="20% - Акцент1" xfId="42"/>
    <cellStyle name="40% - Акцент1" xfId="43"/>
    <cellStyle name="60% - Акцент1" xfId="44"/>
    <cellStyle name="Акцент2" xfId="45"/>
    <cellStyle name="20% - Акцент2" xfId="46"/>
    <cellStyle name="40% - Акцент2" xfId="47"/>
    <cellStyle name="60% - Акцент2" xfId="48"/>
    <cellStyle name="Акцент3" xfId="49"/>
    <cellStyle name="20% - Акцент3" xfId="50"/>
    <cellStyle name="40% - Акцент3" xfId="51"/>
    <cellStyle name="60% - Акцент3" xfId="52"/>
    <cellStyle name="Акцент4" xfId="53"/>
    <cellStyle name="20% - Акцент4" xfId="54"/>
    <cellStyle name="40% - Акцент4" xfId="55"/>
    <cellStyle name="60% - Акцент4" xfId="56"/>
    <cellStyle name="Акцент5" xfId="57"/>
    <cellStyle name="20% - Акцент5" xfId="58"/>
    <cellStyle name="40% - Акцент5" xfId="59"/>
    <cellStyle name="60% - Акцент5" xfId="60"/>
    <cellStyle name="Акцент6" xfId="61"/>
    <cellStyle name="20% - Акцент6" xfId="62"/>
    <cellStyle name="40% - Акцент6" xfId="63"/>
    <cellStyle name="60% - Акцент6" xfId="64"/>
    <cellStyle name="Обычный 3" xfId="65"/>
    <cellStyle name="Примечание 2" xfId="66"/>
    <cellStyle name="Обычный 4" xfId="67"/>
    <cellStyle name="Обычный 7" xfId="68"/>
    <cellStyle name="Обычный 6" xfId="69"/>
    <cellStyle name="Обычный 2 2" xfId="70"/>
    <cellStyle name="Обычный 3 2" xfId="71"/>
    <cellStyle name="Обычный 4 2" xfId="72"/>
    <cellStyle name="Обычный 5" xfId="73"/>
    <cellStyle name="Процентный 3" xfId="74"/>
    <cellStyle name="Процентный 2" xfId="75"/>
    <cellStyle name="Тысячи [0]_4-8Окт" xfId="76"/>
    <cellStyle name="Тысячи_4-8Окт" xfId="77"/>
    <cellStyle name="Финансовый 3" xfId="78"/>
    <cellStyle name="Финансовый [0] 2" xfId="79"/>
    <cellStyle name="Финансовый 2" xfId="80"/>
    <cellStyle name="Обычный 8" xfId="81"/>
    <cellStyle name="Обычный 9" xfId="82"/>
    <cellStyle name="Финансовый 3 2" xfId="83"/>
    <cellStyle name="Финансовый 4" xfId="84"/>
    <cellStyle name="Обычный 10" xfId="85"/>
    <cellStyle name="Обычный 11"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yr"/>
                <a:ea typeface="Arial Cyr"/>
                <a:cs typeface="Arial Cyr"/>
              </a:rPr>
              <a:t>График 9. Обменный курс доллара </a:t>
            </a:r>
          </a:p>
        </c:rich>
      </c:tx>
      <c:layout>
        <c:manualLayout>
          <c:xMode val="edge"/>
          <c:yMode val="edge"/>
          <c:x val="0.4625"/>
          <c:y val="0.35725"/>
        </c:manualLayout>
      </c:layout>
      <c:spPr>
        <a:noFill/>
        <a:ln w="25400">
          <a:noFill/>
        </a:ln>
      </c:spPr>
    </c:title>
    <c:plotArea>
      <c:layout/>
      <c:barChart>
        <c:barDir val="col"/>
        <c:grouping val="clustered"/>
        <c:varyColors val="0"/>
        <c:ser>
          <c:idx val="1"/>
          <c:order val="0"/>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2349514"/>
        <c:axId val="21145627"/>
      </c:barChart>
      <c:lineChart>
        <c:grouping val="standard"/>
        <c:varyColors val="0"/>
        <c:ser>
          <c:idx val="2"/>
          <c:order val="1"/>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2"/>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val>
            <c:numLit>
              <c:ptCount val="1"/>
              <c:pt idx="0">
                <c:v>1</c:v>
              </c:pt>
            </c:numLit>
          </c:val>
          <c:smooth val="0"/>
        </c:ser>
        <c:marker val="1"/>
        <c:axId val="2349514"/>
        <c:axId val="21145627"/>
      </c:lineChart>
      <c:catAx>
        <c:axId val="2349514"/>
        <c:scaling>
          <c:orientation val="minMax"/>
        </c:scaling>
        <c:axPos val="b"/>
        <c:delete val="0"/>
        <c:numFmt formatCode="dd/mm/yy;@"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21145627"/>
        <c:crosses val="autoZero"/>
        <c:auto val="1"/>
        <c:lblOffset val="100"/>
        <c:tickLblSkip val="1"/>
        <c:noMultiLvlLbl val="0"/>
      </c:catAx>
      <c:valAx>
        <c:axId val="21145627"/>
        <c:scaling>
          <c:orientation val="minMax"/>
          <c:max val="38.2"/>
          <c:min val="37.300000000000004"/>
        </c:scaling>
        <c:axPos val="l"/>
        <c:title>
          <c:tx>
            <c:rich>
              <a:bodyPr vert="horz" rot="-5400000" anchor="ctr"/>
              <a:lstStyle/>
              <a:p>
                <a:pPr algn="ctr">
                  <a:defRPr/>
                </a:pPr>
                <a:r>
                  <a:rPr lang="en-US" cap="none" sz="175" b="0" i="0" u="none" baseline="0">
                    <a:solidFill>
                      <a:srgbClr val="000000"/>
                    </a:solidFill>
                    <a:latin typeface="Arial Cyr"/>
                    <a:ea typeface="Arial Cyr"/>
                    <a:cs typeface="Arial Cyr"/>
                  </a:rPr>
                  <a:t>сом / доллар</a:t>
                </a:r>
              </a:p>
            </c:rich>
          </c:tx>
          <c:layout/>
          <c:overlay val="0"/>
          <c:spPr>
            <a:noFill/>
            <a:ln w="25400">
              <a:noFill/>
            </a:ln>
          </c:spPr>
        </c:title>
        <c:majorGridlines>
          <c:spPr>
            <a:ln w="3175">
              <a:solidFill>
                <a:srgbClr val="000000"/>
              </a:solidFill>
              <a:prstDash val="sysDash"/>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2349514"/>
        <c:crosses val="autoZero"/>
        <c:crossBetween val="between"/>
        <c:dispUnits/>
        <c:majorUnit val="0.1"/>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2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yr"/>
                <a:ea typeface="Arial Cyr"/>
                <a:cs typeface="Arial Cyr"/>
              </a:rPr>
              <a:t>График 9. Обменный курс доллара </a:t>
            </a:r>
          </a:p>
        </c:rich>
      </c:tx>
      <c:layout>
        <c:manualLayout>
          <c:xMode val="edge"/>
          <c:yMode val="edge"/>
          <c:x val="0.4625"/>
          <c:y val="0.35725"/>
        </c:manualLayout>
      </c:layout>
      <c:spPr>
        <a:noFill/>
        <a:ln w="25400">
          <a:noFill/>
        </a:ln>
      </c:spPr>
    </c:title>
    <c:plotArea>
      <c:layout/>
      <c:barChart>
        <c:barDir val="col"/>
        <c:grouping val="clustered"/>
        <c:varyColors val="0"/>
        <c:ser>
          <c:idx val="1"/>
          <c:order val="0"/>
          <c:tx>
            <c:v>'Деп-Кред'!#REF!</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56092916"/>
        <c:axId val="35074197"/>
      </c:barChart>
      <c:lineChart>
        <c:grouping val="standard"/>
        <c:varyColors val="0"/>
        <c:ser>
          <c:idx val="2"/>
          <c:order val="1"/>
          <c:tx>
            <c:v>'Деп-Кред'!#REF!</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2"/>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val>
            <c:numLit>
              <c:ptCount val="1"/>
              <c:pt idx="0">
                <c:v>1</c:v>
              </c:pt>
            </c:numLit>
          </c:val>
          <c:smooth val="0"/>
        </c:ser>
        <c:marker val="1"/>
        <c:axId val="56092916"/>
        <c:axId val="35074197"/>
      </c:lineChart>
      <c:catAx>
        <c:axId val="56092916"/>
        <c:scaling>
          <c:orientation val="minMax"/>
        </c:scaling>
        <c:axPos val="b"/>
        <c:delete val="0"/>
        <c:numFmt formatCode="dd/mm/yy;@"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35074197"/>
        <c:crosses val="autoZero"/>
        <c:auto val="1"/>
        <c:lblOffset val="100"/>
        <c:tickLblSkip val="1"/>
        <c:noMultiLvlLbl val="0"/>
      </c:catAx>
      <c:valAx>
        <c:axId val="35074197"/>
        <c:scaling>
          <c:orientation val="minMax"/>
          <c:max val="38.2"/>
          <c:min val="37.300000000000004"/>
        </c:scaling>
        <c:axPos val="l"/>
        <c:title>
          <c:tx>
            <c:rich>
              <a:bodyPr vert="horz" rot="-5400000" anchor="ctr"/>
              <a:lstStyle/>
              <a:p>
                <a:pPr algn="ctr">
                  <a:defRPr/>
                </a:pPr>
                <a:r>
                  <a:rPr lang="en-US" cap="none" sz="175" b="0" i="0" u="none" baseline="0">
                    <a:solidFill>
                      <a:srgbClr val="000000"/>
                    </a:solidFill>
                    <a:latin typeface="Arial Cyr"/>
                    <a:ea typeface="Arial Cyr"/>
                    <a:cs typeface="Arial Cyr"/>
                  </a:rPr>
                  <a:t>сом / доллар</a:t>
                </a:r>
              </a:p>
            </c:rich>
          </c:tx>
          <c:layout/>
          <c:overlay val="0"/>
          <c:spPr>
            <a:noFill/>
            <a:ln w="25400">
              <a:noFill/>
            </a:ln>
          </c:spPr>
        </c:title>
        <c:majorGridlines>
          <c:spPr>
            <a:ln w="3175">
              <a:solidFill>
                <a:srgbClr val="000000"/>
              </a:solidFill>
              <a:prstDash val="sysDash"/>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56092916"/>
        <c:crosses val="autoZero"/>
        <c:crossBetween val="between"/>
        <c:dispUnits/>
        <c:majorUnit val="0.1"/>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2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Cyr"/>
                <a:ea typeface="Arial Cyr"/>
                <a:cs typeface="Arial Cyr"/>
              </a:rPr>
              <a:t>График 9. Динамика депозитов и кредитов</a:t>
            </a:r>
          </a:p>
        </c:rich>
      </c:tx>
      <c:layout/>
      <c:spPr>
        <a:noFill/>
        <a:ln w="25400">
          <a:noFill/>
        </a:ln>
      </c:spPr>
    </c:title>
    <c:plotArea>
      <c:layout/>
      <c:lineChart>
        <c:grouping val="standard"/>
        <c:varyColors val="0"/>
        <c:ser>
          <c:idx val="1"/>
          <c:order val="0"/>
          <c:tx>
            <c:v>'Деп-Кред'!#REF!</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1"/>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prstDash val="solid"/>
              </a:ln>
            </c:spPr>
          </c:marker>
          <c:val>
            <c:numLit>
              <c:ptCount val="1"/>
              <c:pt idx="0">
                <c:v>1</c:v>
              </c:pt>
            </c:numLit>
          </c:val>
          <c:smooth val="0"/>
        </c:ser>
        <c:marker val="1"/>
        <c:axId val="47232318"/>
        <c:axId val="22437679"/>
      </c:lineChart>
      <c:catAx>
        <c:axId val="47232318"/>
        <c:scaling>
          <c:orientation val="minMax"/>
        </c:scaling>
        <c:axPos val="b"/>
        <c:delete val="0"/>
        <c:numFmt formatCode="d\ mmm" sourceLinked="0"/>
        <c:majorTickMark val="out"/>
        <c:minorTickMark val="none"/>
        <c:tickLblPos val="nextTo"/>
        <c:spPr>
          <a:ln w="3175">
            <a:solidFill>
              <a:srgbClr val="000000"/>
            </a:solidFill>
            <a:prstDash val="solid"/>
          </a:ln>
        </c:spPr>
        <c:crossAx val="22437679"/>
        <c:crosses val="autoZero"/>
        <c:auto val="0"/>
        <c:lblOffset val="100"/>
        <c:tickLblSkip val="1"/>
        <c:noMultiLvlLbl val="0"/>
      </c:catAx>
      <c:valAx>
        <c:axId val="22437679"/>
        <c:scaling>
          <c:orientation val="minMax"/>
          <c:max val="20000"/>
          <c:min val="1000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млн.сомов</a:t>
                </a:r>
              </a:p>
            </c:rich>
          </c:tx>
          <c:layout/>
          <c:overlay val="0"/>
          <c:spPr>
            <a:noFill/>
            <a:ln w="25400">
              <a:noFill/>
            </a:ln>
          </c:spPr>
        </c:title>
        <c:majorGridlines>
          <c:spPr>
            <a:ln w="3175">
              <a:solidFill>
                <a:srgbClr val="000000"/>
              </a:solidFill>
              <a:prstDash val="sysDash"/>
            </a:ln>
          </c:spPr>
        </c:majorGridlines>
        <c:delete val="0"/>
        <c:numFmt formatCode="#,##0" sourceLinked="0"/>
        <c:majorTickMark val="out"/>
        <c:minorTickMark val="none"/>
        <c:tickLblPos val="nextTo"/>
        <c:spPr>
          <a:ln w="3175">
            <a:solidFill>
              <a:srgbClr val="000000"/>
            </a:solidFill>
            <a:prstDash val="solid"/>
          </a:ln>
        </c:spPr>
        <c:crossAx val="47232318"/>
        <c:crosses val="autoZero"/>
        <c:crossBetween val="between"/>
        <c:dispUnits/>
        <c:majorUnit val="1000"/>
        <c:minorUnit val="200"/>
      </c:valAx>
      <c:spPr>
        <a:solidFill>
          <a:srgbClr val="FFCC99"/>
        </a:solidFill>
        <a:ln w="12700">
          <a:solidFill>
            <a:srgbClr val="00000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Cyr"/>
                <a:ea typeface="Arial Cyr"/>
                <a:cs typeface="Arial Cyr"/>
              </a:rPr>
              <a:t>График 7. Операции банков с безналичными казахскими тенге</a:t>
            </a:r>
          </a:p>
        </c:rich>
      </c:tx>
      <c:layout/>
      <c:spPr>
        <a:noFill/>
        <a:ln w="25400">
          <a:noFill/>
        </a:ln>
      </c:spPr>
    </c:title>
    <c:plotArea>
      <c:layout/>
      <c:barChart>
        <c:barDir val="col"/>
        <c:grouping val="clustered"/>
        <c:varyColors val="0"/>
        <c:ser>
          <c:idx val="2"/>
          <c:order val="0"/>
          <c:tx>
            <c:strRef>
              <c:f>'[1]Вал-рынок(тенге) '!$AD$7</c:f>
              <c:strCache>
                <c:ptCount val="1"/>
                <c:pt idx="0">
                  <c:v>1860.932974</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'!$B$7:$Y$7</c:f>
              <c:numCache>
                <c:formatCode>General</c:formatCode>
                <c:ptCount val="24"/>
                <c:pt idx="0">
                  <c:v>3507.926865</c:v>
                </c:pt>
                <c:pt idx="1">
                  <c:v>4203.400783</c:v>
                </c:pt>
                <c:pt idx="2">
                  <c:v>3847.021839</c:v>
                </c:pt>
                <c:pt idx="3">
                  <c:v>4422.036601</c:v>
                </c:pt>
                <c:pt idx="4">
                  <c:v>6106.640871</c:v>
                </c:pt>
                <c:pt idx="5">
                  <c:v>6992.507461</c:v>
                </c:pt>
                <c:pt idx="6">
                  <c:v>6979.837765</c:v>
                </c:pt>
                <c:pt idx="7">
                  <c:v>8578.792129</c:v>
                </c:pt>
                <c:pt idx="8">
                  <c:v>7104.220861</c:v>
                </c:pt>
                <c:pt idx="9">
                  <c:v>7655.096459</c:v>
                </c:pt>
                <c:pt idx="10">
                  <c:v>7768.560379</c:v>
                </c:pt>
                <c:pt idx="11">
                  <c:v>7976.786361</c:v>
                </c:pt>
                <c:pt idx="12">
                  <c:v>4940.941792</c:v>
                </c:pt>
                <c:pt idx="13">
                  <c:v>4326.25042</c:v>
                </c:pt>
                <c:pt idx="14">
                  <c:v>4479.494878</c:v>
                </c:pt>
                <c:pt idx="15">
                  <c:v>6239.724741</c:v>
                </c:pt>
                <c:pt idx="16">
                  <c:v>4772.056938</c:v>
                </c:pt>
                <c:pt idx="17">
                  <c:v>4214.86814</c:v>
                </c:pt>
                <c:pt idx="18">
                  <c:v>4635.350095</c:v>
                </c:pt>
                <c:pt idx="19">
                  <c:v>3218.251353</c:v>
                </c:pt>
                <c:pt idx="20">
                  <c:v>2199.151986</c:v>
                </c:pt>
                <c:pt idx="21">
                  <c:v>5616.590647</c:v>
                </c:pt>
                <c:pt idx="22">
                  <c:v>1123.3181294</c:v>
                </c:pt>
                <c:pt idx="23">
                  <c:v>601.077736</c:v>
                </c:pt>
              </c:numCache>
            </c:numRef>
          </c:val>
        </c:ser>
        <c:axId val="612520"/>
        <c:axId val="5512681"/>
      </c:barChart>
      <c:lineChart>
        <c:grouping val="standard"/>
        <c:varyColors val="0"/>
        <c:ser>
          <c:idx val="3"/>
          <c:order val="1"/>
          <c:tx>
            <c:strRef>
              <c:f>'[1]Вал-рынок(тенге) '!$AD$22</c:f>
            </c:strRef>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'!$AE$22:$BD$22</c:f>
              <c:numCache>
                <c:formatCode>General</c:formatCode>
                <c:ptCount val="26"/>
                <c:pt idx="0">
                  <c:v>0</c:v>
                </c:pt>
                <c:pt idx="1">
                  <c:v>-54.587422999999944</c:v>
                </c:pt>
                <c:pt idx="2">
                  <c:v>22.65993400000025</c:v>
                </c:pt>
                <c:pt idx="3">
                  <c:v>74.26542800000016</c:v>
                </c:pt>
                <c:pt idx="4">
                  <c:v>0</c:v>
                </c:pt>
                <c:pt idx="5">
                  <c:v>0</c:v>
                </c:pt>
                <c:pt idx="6">
                  <c:v>-54.587422999999944</c:v>
                </c:pt>
                <c:pt idx="7">
                  <c:v>22.65993400000025</c:v>
                </c:pt>
                <c:pt idx="8">
                  <c:v>74.26542800000016</c:v>
                </c:pt>
                <c:pt idx="9">
                  <c:v>-50.799238000000514</c:v>
                </c:pt>
                <c:pt idx="10">
                  <c:v>169.03982599999927</c:v>
                </c:pt>
                <c:pt idx="11">
                  <c:v>-23.653739999999743</c:v>
                </c:pt>
                <c:pt idx="12">
                  <c:v>-70.1806059999999</c:v>
                </c:pt>
                <c:pt idx="13">
                  <c:v>-67.40436299999965</c:v>
                </c:pt>
                <c:pt idx="14">
                  <c:v>35.47091499999988</c:v>
                </c:pt>
                <c:pt idx="15">
                  <c:v>-62.356463999999505</c:v>
                </c:pt>
                <c:pt idx="16">
                  <c:v>85.06154599999991</c:v>
                </c:pt>
                <c:pt idx="17">
                  <c:v>395.9099960000003</c:v>
                </c:pt>
                <c:pt idx="18">
                  <c:v>-374.932503</c:v>
                </c:pt>
                <c:pt idx="19">
                  <c:v>6.016782000000603</c:v>
                </c:pt>
                <c:pt idx="20">
                  <c:v>-78.42803699999968</c:v>
                </c:pt>
                <c:pt idx="21">
                  <c:v>-58.15063000000009</c:v>
                </c:pt>
                <c:pt idx="22">
                  <c:v>30.526137999999264</c:v>
                </c:pt>
                <c:pt idx="23">
                  <c:v>24.918861999999535</c:v>
                </c:pt>
                <c:pt idx="24">
                  <c:v>-42.19607400000041</c:v>
                </c:pt>
                <c:pt idx="25">
                  <c:v>15.09262200000012</c:v>
                </c:pt>
              </c:numCache>
            </c:numRef>
          </c:val>
          <c:smooth val="0"/>
        </c:ser>
        <c:ser>
          <c:idx val="0"/>
          <c:order val="2"/>
          <c:tx>
            <c:strRef>
              <c:f>'[1]Вал-рынок(тенге) '!$AD$21</c:f>
              <c:strCache>
                <c:ptCount val="1"/>
                <c:pt idx="0">
                  <c:v>120.775839</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'!$B$21:$Y$21</c:f>
              <c:numCache>
                <c:formatCode>General</c:formatCode>
                <c:ptCount val="24"/>
                <c:pt idx="0">
                  <c:v>56.186085</c:v>
                </c:pt>
                <c:pt idx="1">
                  <c:v>78.846019</c:v>
                </c:pt>
                <c:pt idx="2">
                  <c:v>153.111448</c:v>
                </c:pt>
                <c:pt idx="3">
                  <c:v>102.312209</c:v>
                </c:pt>
                <c:pt idx="4">
                  <c:v>271.352033</c:v>
                </c:pt>
                <c:pt idx="5">
                  <c:v>247.698293</c:v>
                </c:pt>
                <c:pt idx="6">
                  <c:v>177.517685</c:v>
                </c:pt>
                <c:pt idx="7">
                  <c:v>110.113322</c:v>
                </c:pt>
                <c:pt idx="8">
                  <c:v>145.584238</c:v>
                </c:pt>
                <c:pt idx="9">
                  <c:v>83.227771</c:v>
                </c:pt>
                <c:pt idx="10">
                  <c:v>168.289317</c:v>
                </c:pt>
                <c:pt idx="11">
                  <c:v>564.199313</c:v>
                </c:pt>
                <c:pt idx="12">
                  <c:v>189.266809</c:v>
                </c:pt>
                <c:pt idx="13">
                  <c:v>195.283592</c:v>
                </c:pt>
                <c:pt idx="14">
                  <c:v>116.855555</c:v>
                </c:pt>
                <c:pt idx="15">
                  <c:v>58.704925</c:v>
                </c:pt>
                <c:pt idx="16">
                  <c:v>89.231069</c:v>
                </c:pt>
                <c:pt idx="17">
                  <c:v>114.14993</c:v>
                </c:pt>
                <c:pt idx="18">
                  <c:v>71.953853</c:v>
                </c:pt>
                <c:pt idx="19">
                  <c:v>87.046474</c:v>
                </c:pt>
                <c:pt idx="20">
                  <c:v>68.095172</c:v>
                </c:pt>
                <c:pt idx="21">
                  <c:v>87.662287</c:v>
                </c:pt>
                <c:pt idx="22">
                  <c:v>104.23888120000001</c:v>
                </c:pt>
                <c:pt idx="23">
                  <c:v>87.66052200000047</c:v>
                </c:pt>
              </c:numCache>
            </c:numRef>
          </c:val>
          <c:smooth val="0"/>
        </c:ser>
        <c:marker val="1"/>
        <c:axId val="49614130"/>
        <c:axId val="43873987"/>
      </c:lineChart>
      <c:catAx>
        <c:axId val="612520"/>
        <c:scaling>
          <c:orientation val="minMax"/>
        </c:scaling>
        <c:axPos val="b"/>
        <c:delete val="0"/>
        <c:numFmt formatCode="dd/mm/yy;@" sourceLinked="0"/>
        <c:majorTickMark val="out"/>
        <c:minorTickMark val="none"/>
        <c:tickLblPos val="low"/>
        <c:spPr>
          <a:ln w="3175">
            <a:solidFill>
              <a:srgbClr val="000000"/>
            </a:solidFill>
            <a:prstDash val="solid"/>
          </a:ln>
        </c:spPr>
        <c:crossAx val="5512681"/>
        <c:crosses val="autoZero"/>
        <c:auto val="0"/>
        <c:lblOffset val="100"/>
        <c:tickLblSkip val="5"/>
        <c:noMultiLvlLbl val="0"/>
      </c:catAx>
      <c:valAx>
        <c:axId val="5512681"/>
        <c:scaling>
          <c:orientation val="minMax"/>
          <c:max val="10000"/>
          <c:min val="-200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млн.тенге</a:t>
                </a:r>
              </a:p>
            </c:rich>
          </c:tx>
          <c:layout/>
          <c:overlay val="0"/>
          <c:spPr>
            <a:noFill/>
            <a:ln w="25400">
              <a:noFill/>
            </a:ln>
          </c:spPr>
        </c:title>
        <c:majorGridlines>
          <c:spPr>
            <a:ln w="3175">
              <a:solidFill>
                <a:srgbClr val="000000"/>
              </a:solidFill>
              <a:prstDash val="sysDash"/>
            </a:ln>
          </c:spPr>
        </c:majorGridlines>
        <c:delete val="0"/>
        <c:numFmt formatCode="#,##0" sourceLinked="0"/>
        <c:majorTickMark val="out"/>
        <c:minorTickMark val="none"/>
        <c:tickLblPos val="nextTo"/>
        <c:spPr>
          <a:ln w="3175">
            <a:solidFill>
              <a:srgbClr val="000000"/>
            </a:solidFill>
            <a:prstDash val="solid"/>
          </a:ln>
        </c:spPr>
        <c:crossAx val="612520"/>
        <c:crosses val="autoZero"/>
        <c:crossBetween val="between"/>
        <c:dispUnits/>
        <c:majorUnit val="2000"/>
        <c:minorUnit val="100"/>
      </c:valAx>
      <c:catAx>
        <c:axId val="49614130"/>
        <c:scaling>
          <c:orientation val="minMax"/>
        </c:scaling>
        <c:axPos val="b"/>
        <c:delete val="1"/>
        <c:majorTickMark val="out"/>
        <c:minorTickMark val="none"/>
        <c:tickLblPos val="none"/>
        <c:crossAx val="43873987"/>
        <c:crossesAt val="39"/>
        <c:auto val="0"/>
        <c:lblOffset val="100"/>
        <c:noMultiLvlLbl val="0"/>
      </c:catAx>
      <c:valAx>
        <c:axId val="43873987"/>
        <c:scaling>
          <c:orientation val="minMax"/>
          <c:max val="1000"/>
          <c:min val="-20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млн. тенге</a:t>
                </a:r>
              </a:p>
            </c:rich>
          </c:tx>
          <c:layout/>
          <c:overlay val="0"/>
          <c:spPr>
            <a:noFill/>
            <a:ln w="25400">
              <a:noFill/>
            </a:ln>
          </c:spPr>
        </c:title>
        <c:delete val="0"/>
        <c:numFmt formatCode="#,##0" sourceLinked="0"/>
        <c:majorTickMark val="cross"/>
        <c:minorTickMark val="none"/>
        <c:tickLblPos val="nextTo"/>
        <c:spPr>
          <a:ln w="3175">
            <a:solidFill>
              <a:srgbClr val="000000"/>
            </a:solidFill>
            <a:prstDash val="solid"/>
          </a:ln>
        </c:spPr>
        <c:crossAx val="49614130"/>
        <c:crosses val="max"/>
        <c:crossBetween val="between"/>
        <c:dispUnits/>
        <c:majorUnit val="200"/>
        <c:minorUnit val="24"/>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График 9. Обменный курс доллара</a:t>
            </a:r>
          </a:p>
        </c:rich>
      </c:tx>
      <c:layout/>
      <c:spPr>
        <a:noFill/>
        <a:ln w="25400">
          <a:noFill/>
        </a:ln>
      </c:spPr>
    </c:title>
    <c:plotArea>
      <c:layout/>
      <c:barChart>
        <c:barDir val="col"/>
        <c:grouping val="clustered"/>
        <c:varyColors val="0"/>
        <c:ser>
          <c:idx val="1"/>
          <c:order val="0"/>
          <c:tx>
            <c:v>'Деп-Кред'!#REF!</c:v>
          </c:tx>
          <c:spPr>
            <a:pattFill prst="wdUpDiag">
              <a:fgClr>
                <a:srgbClr val="9999FF"/>
              </a:fgClr>
              <a:bgClr>
                <a:srgbClr val="FFFFFF"/>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er>
        <c:axId val="59321564"/>
        <c:axId val="64132029"/>
      </c:barChart>
      <c:lineChart>
        <c:grouping val="standard"/>
        <c:varyColors val="0"/>
        <c:ser>
          <c:idx val="0"/>
          <c:order val="1"/>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prstDash val="solid"/>
              </a:ln>
            </c:spPr>
          </c:marker>
          <c:val>
            <c:numLit>
              <c:ptCount val="1"/>
              <c:pt idx="0">
                <c:v>1</c:v>
              </c:pt>
            </c:numLit>
          </c:val>
          <c:smooth val="0"/>
        </c:ser>
        <c:marker val="1"/>
        <c:axId val="59321564"/>
        <c:axId val="64132029"/>
      </c:lineChart>
      <c:lineChart>
        <c:grouping val="standard"/>
        <c:varyColors val="0"/>
        <c:ser>
          <c:idx val="2"/>
          <c:order val="2"/>
          <c:tx>
            <c:v>'Деп-Кред'!#REF!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prstDash val="solid"/>
              </a:ln>
            </c:spPr>
          </c:marker>
          <c:val>
            <c:numLit>
              <c:ptCount val="1"/>
              <c:pt idx="0">
                <c:v>1</c:v>
              </c:pt>
            </c:numLit>
          </c:val>
          <c:smooth val="0"/>
        </c:ser>
        <c:marker val="1"/>
        <c:axId val="40317350"/>
        <c:axId val="27311831"/>
      </c:lineChart>
      <c:catAx>
        <c:axId val="59321564"/>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64132029"/>
        <c:crosses val="autoZero"/>
        <c:auto val="0"/>
        <c:lblOffset val="100"/>
        <c:tickLblSkip val="1"/>
        <c:noMultiLvlLbl val="0"/>
      </c:catAx>
      <c:valAx>
        <c:axId val="64132029"/>
        <c:scaling>
          <c:orientation val="minMax"/>
          <c:max val="40"/>
          <c:min val="34"/>
        </c:scaling>
        <c:axPos val="l"/>
        <c:title>
          <c:tx>
            <c:rich>
              <a:bodyPr vert="horz" rot="-5400000" anchor="ctr"/>
              <a:lstStyle/>
              <a:p>
                <a:pPr algn="ctr">
                  <a:defRPr/>
                </a:pPr>
                <a:r>
                  <a:rPr lang="en-US" cap="none" sz="800" b="0" i="0" u="none" baseline="0">
                    <a:solidFill>
                      <a:srgbClr val="000000"/>
                    </a:solidFill>
                    <a:latin typeface="Arial"/>
                    <a:ea typeface="Arial"/>
                    <a:cs typeface="Arial"/>
                  </a:rPr>
                  <a:t>сом/ доллар</a:t>
                </a:r>
              </a:p>
            </c:rich>
          </c:tx>
          <c:layout/>
          <c:overlay val="0"/>
          <c:spPr>
            <a:noFill/>
            <a:ln w="25400">
              <a:noFill/>
            </a:ln>
          </c:spPr>
        </c:title>
        <c:majorGridlines>
          <c:spPr>
            <a:ln w="3175">
              <a:solidFill>
                <a:srgbClr val="000000"/>
              </a:solidFill>
              <a:prstDash val="sysDash"/>
            </a:ln>
          </c:spPr>
        </c:majorGridlines>
        <c:delete val="0"/>
        <c:numFmt formatCode="0.0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9321564"/>
        <c:crosses val="autoZero"/>
        <c:crossBetween val="between"/>
        <c:dispUnits/>
        <c:majorUnit val="1"/>
      </c:valAx>
      <c:catAx>
        <c:axId val="40317350"/>
        <c:scaling>
          <c:orientation val="minMax"/>
        </c:scaling>
        <c:axPos val="b"/>
        <c:delete val="1"/>
        <c:majorTickMark val="out"/>
        <c:minorTickMark val="none"/>
        <c:tickLblPos val="none"/>
        <c:crossAx val="27311831"/>
        <c:crosses val="autoZero"/>
        <c:auto val="0"/>
        <c:lblOffset val="100"/>
        <c:noMultiLvlLbl val="0"/>
      </c:catAx>
      <c:valAx>
        <c:axId val="27311831"/>
        <c:scaling>
          <c:orientation val="minMax"/>
          <c:max val="40"/>
          <c:min val="34"/>
        </c:scaling>
        <c:axPos val="l"/>
        <c:title>
          <c:tx>
            <c:rich>
              <a:bodyPr vert="horz" rot="-5400000" anchor="ctr"/>
              <a:lstStyle/>
              <a:p>
                <a:pPr algn="ctr">
                  <a:defRPr/>
                </a:pPr>
                <a:r>
                  <a:rPr lang="en-US" cap="none" sz="800" b="0" i="0" u="none" baseline="0">
                    <a:solidFill>
                      <a:srgbClr val="000000"/>
                    </a:solidFill>
                    <a:latin typeface="Arial"/>
                    <a:ea typeface="Arial"/>
                    <a:cs typeface="Arial"/>
                  </a:rPr>
                  <a:t>сом/ доллар</a:t>
                </a:r>
              </a:p>
            </c:rich>
          </c:tx>
          <c:layout/>
          <c:overlay val="0"/>
          <c:spPr>
            <a:noFill/>
            <a:ln w="25400">
              <a:noFill/>
            </a:ln>
          </c:spPr>
        </c:title>
        <c:delete val="0"/>
        <c:numFmt formatCode="0.00" sourceLinked="0"/>
        <c:majorTickMark val="cross"/>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0317350"/>
        <c:crosses val="max"/>
        <c:crossBetween val="between"/>
        <c:dispUnits/>
        <c:majorUnit val="1"/>
      </c:valAx>
      <c:spPr>
        <a:solidFill>
          <a:srgbClr val="FFCC99"/>
        </a:solidFill>
        <a:ln w="12700">
          <a:solidFill>
            <a:srgbClr val="FFCC99"/>
          </a:solidFill>
          <a:prstDash val="solid"/>
        </a:ln>
      </c:spPr>
    </c:plotArea>
    <c:legend>
      <c:legendPos val="r"/>
      <c:layout/>
      <c:overlay val="0"/>
      <c:spPr>
        <a:solidFill>
          <a:srgbClr val="FFFFFF"/>
        </a:solidFill>
        <a:ln w="25400">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ru-RU"/>
  <c:printSettings xmlns:c="http://schemas.openxmlformats.org/drawingml/2006/chart">
    <c:headerFooter alignWithMargins="0">
      <c:oddHeader>&amp;A</c:oddHeader>
      <c:oddFooter>Page &amp;P</c:oddFooter>
    </c:headerFooter>
    <c:pageMargins b="1" l="0.75000000000001465" r="0.75000000000001465" t="1" header="0.5" footer="0.5"/>
    <c:pageSetup paperSize="9" orientation="landscape"/>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yr"/>
                <a:ea typeface="Arial Cyr"/>
                <a:cs typeface="Arial Cyr"/>
              </a:rPr>
              <a:t>График 9. Обменный курс доллара </a:t>
            </a:r>
          </a:p>
        </c:rich>
      </c:tx>
      <c:layout>
        <c:manualLayout>
          <c:xMode val="edge"/>
          <c:yMode val="edge"/>
          <c:x val="0.4625"/>
          <c:y val="0.35725"/>
        </c:manualLayout>
      </c:layout>
      <c:spPr>
        <a:noFill/>
        <a:ln w="25400">
          <a:noFill/>
        </a:ln>
      </c:spPr>
    </c:title>
    <c:plotArea>
      <c:layout/>
      <c:barChart>
        <c:barDir val="col"/>
        <c:grouping val="clustered"/>
        <c:varyColors val="0"/>
        <c:ser>
          <c:idx val="1"/>
          <c:order val="0"/>
          <c:tx>
            <c:v>'Деп-Кред'!#REF!</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44479888"/>
        <c:axId val="64774673"/>
      </c:barChart>
      <c:lineChart>
        <c:grouping val="standard"/>
        <c:varyColors val="0"/>
        <c:ser>
          <c:idx val="2"/>
          <c:order val="1"/>
          <c:tx>
            <c:v>'Деп-Кред'!#REF!</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2"/>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val>
            <c:numLit>
              <c:ptCount val="1"/>
              <c:pt idx="0">
                <c:v>1</c:v>
              </c:pt>
            </c:numLit>
          </c:val>
          <c:smooth val="0"/>
        </c:ser>
        <c:marker val="1"/>
        <c:axId val="44479888"/>
        <c:axId val="64774673"/>
      </c:lineChart>
      <c:catAx>
        <c:axId val="44479888"/>
        <c:scaling>
          <c:orientation val="minMax"/>
        </c:scaling>
        <c:axPos val="b"/>
        <c:delete val="0"/>
        <c:numFmt formatCode="dd/mm/yy;@"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64774673"/>
        <c:crosses val="autoZero"/>
        <c:auto val="1"/>
        <c:lblOffset val="100"/>
        <c:tickLblSkip val="1"/>
        <c:noMultiLvlLbl val="0"/>
      </c:catAx>
      <c:valAx>
        <c:axId val="64774673"/>
        <c:scaling>
          <c:orientation val="minMax"/>
          <c:max val="38.2"/>
          <c:min val="37.300000000000004"/>
        </c:scaling>
        <c:axPos val="l"/>
        <c:title>
          <c:tx>
            <c:rich>
              <a:bodyPr vert="horz" rot="-5400000" anchor="ctr"/>
              <a:lstStyle/>
              <a:p>
                <a:pPr algn="ctr">
                  <a:defRPr/>
                </a:pPr>
                <a:r>
                  <a:rPr lang="en-US" cap="none" sz="175" b="0" i="0" u="none" baseline="0">
                    <a:solidFill>
                      <a:srgbClr val="000000"/>
                    </a:solidFill>
                    <a:latin typeface="Arial Cyr"/>
                    <a:ea typeface="Arial Cyr"/>
                    <a:cs typeface="Arial Cyr"/>
                  </a:rPr>
                  <a:t>сом / доллар</a:t>
                </a:r>
              </a:p>
            </c:rich>
          </c:tx>
          <c:layout/>
          <c:overlay val="0"/>
          <c:spPr>
            <a:noFill/>
            <a:ln w="25400">
              <a:noFill/>
            </a:ln>
          </c:spPr>
        </c:title>
        <c:majorGridlines>
          <c:spPr>
            <a:ln w="3175">
              <a:solidFill>
                <a:srgbClr val="000000"/>
              </a:solidFill>
              <a:prstDash val="sysDash"/>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44479888"/>
        <c:crosses val="autoZero"/>
        <c:crossBetween val="between"/>
        <c:dispUnits/>
        <c:majorUnit val="0.1"/>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2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381000</xdr:colOff>
      <xdr:row>0</xdr:row>
      <xdr:rowOff>0</xdr:rowOff>
    </xdr:from>
    <xdr:to>
      <xdr:col>38</xdr:col>
      <xdr:colOff>38100</xdr:colOff>
      <xdr:row>0</xdr:row>
      <xdr:rowOff>133350</xdr:rowOff>
    </xdr:to>
    <xdr:graphicFrame macro="">
      <xdr:nvGraphicFramePr>
        <xdr:cNvPr id="20002188" name="Chart 17"/>
        <xdr:cNvGraphicFramePr/>
      </xdr:nvGraphicFramePr>
      <xdr:xfrm>
        <a:off x="21602700" y="0"/>
        <a:ext cx="7305675" cy="133350"/>
      </xdr:xfrm>
      <a:graphic>
        <a:graphicData uri="http://schemas.openxmlformats.org/drawingml/2006/chart">
          <c:chart xmlns:c="http://schemas.openxmlformats.org/drawingml/2006/chart" r:id="rId1"/>
        </a:graphicData>
      </a:graphic>
    </xdr:graphicFrame>
    <xdr:clientData/>
  </xdr:twoCellAnchor>
  <xdr:twoCellAnchor>
    <xdr:from>
      <xdr:col>25</xdr:col>
      <xdr:colOff>381000</xdr:colOff>
      <xdr:row>20</xdr:row>
      <xdr:rowOff>0</xdr:rowOff>
    </xdr:from>
    <xdr:to>
      <xdr:col>36</xdr:col>
      <xdr:colOff>38100</xdr:colOff>
      <xdr:row>20</xdr:row>
      <xdr:rowOff>133350</xdr:rowOff>
    </xdr:to>
    <xdr:graphicFrame macro="">
      <xdr:nvGraphicFramePr>
        <xdr:cNvPr id="20002189" name="Chart 18"/>
        <xdr:cNvGraphicFramePr/>
      </xdr:nvGraphicFramePr>
      <xdr:xfrm>
        <a:off x="20212050" y="3467100"/>
        <a:ext cx="7305675" cy="1333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macro="">
      <xdr:nvGraphicFramePr>
        <xdr:cNvPr id="20005656"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20005657" name="Chart 4"/>
        <xdr:cNvGraphicFramePr/>
      </xdr:nvGraphicFramePr>
      <xdr:xfrm>
        <a:off x="901065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0</xdr:row>
      <xdr:rowOff>0</xdr:rowOff>
    </xdr:from>
    <xdr:to>
      <xdr:col>8</xdr:col>
      <xdr:colOff>9525</xdr:colOff>
      <xdr:row>0</xdr:row>
      <xdr:rowOff>0</xdr:rowOff>
    </xdr:to>
    <xdr:graphicFrame macro="">
      <xdr:nvGraphicFramePr>
        <xdr:cNvPr id="20005658" name="Chart 5"/>
        <xdr:cNvGraphicFramePr/>
      </xdr:nvGraphicFramePr>
      <xdr:xfrm>
        <a:off x="200025" y="0"/>
        <a:ext cx="7191375" cy="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0</xdr:row>
      <xdr:rowOff>0</xdr:rowOff>
    </xdr:from>
    <xdr:to>
      <xdr:col>15</xdr:col>
      <xdr:colOff>38100</xdr:colOff>
      <xdr:row>0</xdr:row>
      <xdr:rowOff>133350</xdr:rowOff>
    </xdr:to>
    <xdr:graphicFrame macro="">
      <xdr:nvGraphicFramePr>
        <xdr:cNvPr id="20005659" name="Chart 7"/>
        <xdr:cNvGraphicFramePr/>
      </xdr:nvGraphicFramePr>
      <xdr:xfrm>
        <a:off x="9010650" y="0"/>
        <a:ext cx="3514725" cy="1333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1053;&#1077;&#1076;&#1077;&#1083;&#1100;&#1085;&#1099;&#1077;\&#1058;&#1072;&#1073;&#1083;&#1080;&#1094;&#1099;%20&#1085;&#1077;&#1076;&#1077;&#1083;&#1100;&#1085;&#1086;&#1075;&#1086;%20&#1086;&#1090;&#1095;&#1077;&#1090;&#1072;\&#1053;&#1077;&#1076;&#1077;&#1083;&#1100;&#1085;&#1099;&#1081;%20&#1086;&#1090;&#1095;&#1077;&#1090;%20&#1054;&#1060;&#1057;%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ал-рынок($)"/>
      <sheetName val="Вал-рынок(евро)"/>
      <sheetName val="Вал-рынок(рубли) "/>
      <sheetName val="Вал-рынок(тенге) "/>
      <sheetName val="Курс-МБКР"/>
      <sheetName val="Деп-кред"/>
      <sheetName val="Резервы банков"/>
      <sheetName val="Реальный сектор"/>
      <sheetName val="Реальный сектор (2)"/>
      <sheetName val="Бюджет"/>
      <sheetName val="Проект-отчета"/>
      <sheetName val="Ден-агрегаты"/>
      <sheetName val="Обзор"/>
    </sheetNames>
    <sheetDataSet>
      <sheetData sheetId="0"/>
      <sheetData sheetId="1"/>
      <sheetData sheetId="2"/>
      <sheetData sheetId="3">
        <row r="5">
          <cell r="B5">
            <v>39083</v>
          </cell>
          <cell r="C5">
            <v>39114</v>
          </cell>
          <cell r="D5">
            <v>39142</v>
          </cell>
          <cell r="E5">
            <v>39173</v>
          </cell>
          <cell r="F5">
            <v>39203</v>
          </cell>
          <cell r="G5">
            <v>39234</v>
          </cell>
          <cell r="H5">
            <v>39264</v>
          </cell>
          <cell r="I5">
            <v>39295</v>
          </cell>
          <cell r="J5">
            <v>39326</v>
          </cell>
          <cell r="K5">
            <v>39356</v>
          </cell>
          <cell r="L5">
            <v>39387</v>
          </cell>
          <cell r="M5">
            <v>39417</v>
          </cell>
          <cell r="N5">
            <v>39448</v>
          </cell>
          <cell r="O5">
            <v>39479</v>
          </cell>
          <cell r="P5">
            <v>39508</v>
          </cell>
          <cell r="Q5">
            <v>39539</v>
          </cell>
          <cell r="R5">
            <v>39569</v>
          </cell>
          <cell r="S5">
            <v>39600</v>
          </cell>
          <cell r="T5">
            <v>39630</v>
          </cell>
          <cell r="U5">
            <v>39661</v>
          </cell>
          <cell r="V5">
            <v>39692</v>
          </cell>
          <cell r="W5">
            <v>39722</v>
          </cell>
          <cell r="X5" t="str">
            <v>средненед.   за окт.08</v>
          </cell>
          <cell r="Y5" t="str">
            <v>27.10.08-        31.10.08</v>
          </cell>
        </row>
        <row r="7">
          <cell r="B7">
            <v>3507.926865</v>
          </cell>
          <cell r="C7">
            <v>4203.400783</v>
          </cell>
          <cell r="D7">
            <v>3847.021839</v>
          </cell>
          <cell r="E7">
            <v>4422.036601</v>
          </cell>
          <cell r="F7">
            <v>6106.640871</v>
          </cell>
          <cell r="G7">
            <v>6992.507461</v>
          </cell>
          <cell r="H7">
            <v>6979.837765</v>
          </cell>
          <cell r="I7">
            <v>8578.792129</v>
          </cell>
          <cell r="J7">
            <v>7104.220861</v>
          </cell>
          <cell r="K7">
            <v>7655.096459</v>
          </cell>
          <cell r="L7">
            <v>7768.560379</v>
          </cell>
          <cell r="M7">
            <v>7976.786361</v>
          </cell>
          <cell r="N7">
            <v>4940.941792</v>
          </cell>
          <cell r="O7">
            <v>4326.25042</v>
          </cell>
          <cell r="P7">
            <v>4479.494878</v>
          </cell>
          <cell r="Q7">
            <v>6239.724741</v>
          </cell>
          <cell r="R7">
            <v>4772.056938</v>
          </cell>
          <cell r="S7">
            <v>4214.86814</v>
          </cell>
          <cell r="T7">
            <v>4635.350095</v>
          </cell>
          <cell r="U7">
            <v>3218.251353</v>
          </cell>
          <cell r="V7">
            <v>2199.151986</v>
          </cell>
          <cell r="W7">
            <v>5616.590647</v>
          </cell>
          <cell r="X7">
            <v>1123.3181294</v>
          </cell>
          <cell r="Y7">
            <v>601.077736</v>
          </cell>
          <cell r="AD7">
            <v>1860.932974</v>
          </cell>
        </row>
        <row r="21">
          <cell r="B21">
            <v>56.186085</v>
          </cell>
          <cell r="C21">
            <v>78.846019</v>
          </cell>
          <cell r="D21">
            <v>153.111448</v>
          </cell>
          <cell r="E21">
            <v>102.312209</v>
          </cell>
          <cell r="F21">
            <v>271.352033</v>
          </cell>
          <cell r="G21">
            <v>247.698293</v>
          </cell>
          <cell r="H21">
            <v>177.517685</v>
          </cell>
          <cell r="I21">
            <v>110.113322</v>
          </cell>
          <cell r="J21">
            <v>145.584238</v>
          </cell>
          <cell r="K21">
            <v>83.227771</v>
          </cell>
          <cell r="L21">
            <v>168.289317</v>
          </cell>
          <cell r="M21">
            <v>564.199313</v>
          </cell>
          <cell r="N21">
            <v>189.266809</v>
          </cell>
          <cell r="O21">
            <v>195.283592</v>
          </cell>
          <cell r="P21">
            <v>116.855555</v>
          </cell>
          <cell r="Q21">
            <v>58.704925</v>
          </cell>
          <cell r="R21">
            <v>89.231069</v>
          </cell>
          <cell r="S21">
            <v>114.14993</v>
          </cell>
          <cell r="T21">
            <v>71.953853</v>
          </cell>
          <cell r="U21">
            <v>87.046474</v>
          </cell>
          <cell r="V21">
            <v>68.095172</v>
          </cell>
          <cell r="W21">
            <v>87.662287</v>
          </cell>
          <cell r="X21">
            <v>104.23888120000001</v>
          </cell>
          <cell r="Y21">
            <v>87.66052200000047</v>
          </cell>
          <cell r="AD21">
            <v>120.77583900000059</v>
          </cell>
        </row>
        <row r="22">
          <cell r="AD22" t="str">
            <v/>
          </cell>
          <cell r="AE22" t="str">
            <v>Чистое поступление (правая шкала)</v>
          </cell>
          <cell r="AF22">
            <v>-54.587422999999944</v>
          </cell>
          <cell r="AG22">
            <v>22.65993400000025</v>
          </cell>
          <cell r="AH22">
            <v>74.26542800000016</v>
          </cell>
          <cell r="AI22" t="str">
            <v/>
          </cell>
          <cell r="AJ22" t="str">
            <v>Чистое поступление (правая шкала)</v>
          </cell>
          <cell r="AK22">
            <v>-54.587422999999944</v>
          </cell>
          <cell r="AL22">
            <v>22.65993400000025</v>
          </cell>
          <cell r="AM22">
            <v>74.26542800000016</v>
          </cell>
          <cell r="AN22">
            <v>-50.799238000000514</v>
          </cell>
          <cell r="AO22">
            <v>169.03982599999927</v>
          </cell>
          <cell r="AP22">
            <v>-23.653739999999743</v>
          </cell>
          <cell r="AQ22">
            <v>-70.1806059999999</v>
          </cell>
          <cell r="AR22">
            <v>-67.40436299999965</v>
          </cell>
          <cell r="AS22">
            <v>35.47091499999988</v>
          </cell>
          <cell r="AT22">
            <v>-62.356463999999505</v>
          </cell>
          <cell r="AU22">
            <v>85.06154599999991</v>
          </cell>
          <cell r="AV22">
            <v>395.9099960000003</v>
          </cell>
          <cell r="AW22">
            <v>-374.932503</v>
          </cell>
          <cell r="AX22">
            <v>6.016782000000603</v>
          </cell>
          <cell r="AY22">
            <v>-78.42803699999968</v>
          </cell>
          <cell r="AZ22">
            <v>-58.15063000000009</v>
          </cell>
          <cell r="BA22">
            <v>30.526137999999264</v>
          </cell>
          <cell r="BB22">
            <v>24.918861999999535</v>
          </cell>
          <cell r="BC22">
            <v>-42.19607400000041</v>
          </cell>
          <cell r="BD22">
            <v>15.09262200000012</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51"/>
  <sheetViews>
    <sheetView tabSelected="1" workbookViewId="0" topLeftCell="A1">
      <pane xSplit="1" ySplit="2" topLeftCell="B3" activePane="bottomRight" state="frozen"/>
      <selection pane="topLeft" activeCell="L66" sqref="L66"/>
      <selection pane="topRight" activeCell="L66" sqref="L66"/>
      <selection pane="bottomLeft" activeCell="L66" sqref="L66"/>
      <selection pane="bottomRight" activeCell="A1" sqref="A1:J1"/>
    </sheetView>
  </sheetViews>
  <sheetFormatPr defaultColWidth="8.00390625" defaultRowHeight="12.75"/>
  <cols>
    <col min="1" max="1" width="33.125" style="12" customWidth="1"/>
    <col min="2" max="5" width="10.75390625" style="12" customWidth="1"/>
    <col min="6" max="8" width="10.75390625" style="13" customWidth="1"/>
    <col min="9" max="9" width="10.75390625" style="14" customWidth="1"/>
    <col min="10" max="20" width="10.75390625" style="12" customWidth="1"/>
    <col min="21" max="24" width="9.75390625" style="12" customWidth="1"/>
    <col min="25" max="26" width="8.375" style="12" bestFit="1" customWidth="1"/>
    <col min="27" max="16384" width="8.00390625" style="12" customWidth="1"/>
  </cols>
  <sheetData>
    <row r="1" spans="1:24" ht="15.75">
      <c r="A1" s="210" t="s">
        <v>3</v>
      </c>
      <c r="B1" s="210"/>
      <c r="C1" s="210"/>
      <c r="D1" s="210"/>
      <c r="E1" s="210"/>
      <c r="F1" s="210"/>
      <c r="G1" s="210"/>
      <c r="H1" s="210"/>
      <c r="I1" s="210"/>
      <c r="J1" s="210"/>
      <c r="K1" s="74"/>
      <c r="L1" s="74"/>
      <c r="M1" s="74"/>
      <c r="N1" s="74"/>
      <c r="O1" s="74"/>
      <c r="P1" s="74"/>
      <c r="Q1" s="37"/>
      <c r="R1" s="37"/>
      <c r="S1" s="37"/>
      <c r="T1" s="37"/>
      <c r="U1" s="37"/>
      <c r="V1" s="37"/>
      <c r="W1" s="37"/>
      <c r="X1" s="37"/>
    </row>
    <row r="2" spans="1:24" ht="15.75">
      <c r="A2" s="209" t="s">
        <v>4</v>
      </c>
      <c r="B2" s="209"/>
      <c r="C2" s="209"/>
      <c r="D2" s="209"/>
      <c r="E2" s="209"/>
      <c r="F2" s="209"/>
      <c r="G2" s="209"/>
      <c r="H2" s="209"/>
      <c r="I2" s="209"/>
      <c r="J2" s="209"/>
      <c r="K2" s="75"/>
      <c r="L2" s="75"/>
      <c r="M2" s="75"/>
      <c r="N2" s="75"/>
      <c r="O2" s="75"/>
      <c r="P2" s="75"/>
      <c r="Q2" s="54"/>
      <c r="R2" s="54"/>
      <c r="S2" s="54"/>
      <c r="T2" s="54"/>
      <c r="U2" s="54"/>
      <c r="V2" s="54"/>
      <c r="W2" s="54"/>
      <c r="X2" s="54"/>
    </row>
    <row r="3" spans="1:24" ht="15.75">
      <c r="A3" s="37"/>
      <c r="B3" s="37"/>
      <c r="C3" s="37"/>
      <c r="D3" s="37"/>
      <c r="E3" s="37"/>
      <c r="F3" s="37"/>
      <c r="G3" s="37"/>
      <c r="H3" s="37"/>
      <c r="I3" s="37"/>
      <c r="J3" s="37"/>
      <c r="K3" s="37"/>
      <c r="L3" s="37"/>
      <c r="M3" s="37"/>
      <c r="N3" s="37"/>
      <c r="O3" s="98"/>
      <c r="P3" s="37"/>
      <c r="Q3" s="37"/>
      <c r="R3" s="37"/>
      <c r="S3" s="37"/>
      <c r="T3" s="37"/>
      <c r="U3" s="37"/>
      <c r="V3" s="37"/>
      <c r="W3" s="37"/>
      <c r="X3" s="37"/>
    </row>
    <row r="4" spans="1:4" ht="15" customHeight="1">
      <c r="A4" s="31" t="s">
        <v>5</v>
      </c>
      <c r="B4" s="11"/>
      <c r="C4" s="11"/>
      <c r="D4" s="11"/>
    </row>
    <row r="5" spans="1:8" ht="15" customHeight="1">
      <c r="A5" s="9" t="s">
        <v>6</v>
      </c>
      <c r="B5" s="15"/>
      <c r="C5" s="15"/>
      <c r="D5" s="15"/>
      <c r="E5" s="16"/>
      <c r="F5" s="17"/>
      <c r="G5" s="17"/>
      <c r="H5" s="17"/>
    </row>
    <row r="6" spans="1:12" s="20" customFormat="1" ht="26.25" customHeight="1">
      <c r="A6" s="38"/>
      <c r="B6" s="93" t="s">
        <v>1</v>
      </c>
      <c r="C6" s="93" t="s">
        <v>2</v>
      </c>
      <c r="D6" s="39" t="s">
        <v>16</v>
      </c>
      <c r="E6" s="39" t="s">
        <v>17</v>
      </c>
      <c r="F6" s="39" t="s">
        <v>18</v>
      </c>
      <c r="G6" s="39" t="s">
        <v>19</v>
      </c>
      <c r="H6" s="39" t="s">
        <v>20</v>
      </c>
      <c r="I6" s="39" t="s">
        <v>21</v>
      </c>
      <c r="J6" s="39" t="s">
        <v>22</v>
      </c>
      <c r="K6" s="39" t="s">
        <v>23</v>
      </c>
      <c r="L6" s="39" t="s">
        <v>24</v>
      </c>
    </row>
    <row r="7" spans="1:13" ht="26.25" customHeight="1">
      <c r="A7" s="22" t="s">
        <v>7</v>
      </c>
      <c r="B7" s="194">
        <v>3.9</v>
      </c>
      <c r="C7" s="195">
        <v>3.8</v>
      </c>
      <c r="D7" s="195">
        <v>7.9</v>
      </c>
      <c r="E7" s="195">
        <v>5.4</v>
      </c>
      <c r="F7" s="195">
        <v>7.8</v>
      </c>
      <c r="G7" s="195">
        <v>7.7</v>
      </c>
      <c r="H7" s="195">
        <v>6.8</v>
      </c>
      <c r="I7" s="195">
        <v>6.4</v>
      </c>
      <c r="J7" s="195">
        <v>6.9</v>
      </c>
      <c r="K7" s="195">
        <v>6</v>
      </c>
      <c r="L7" s="195">
        <v>5</v>
      </c>
      <c r="M7" s="18"/>
    </row>
    <row r="8" spans="1:13" ht="26.25" customHeight="1">
      <c r="A8" s="22" t="s">
        <v>8</v>
      </c>
      <c r="B8" s="196">
        <v>103.35191559523442</v>
      </c>
      <c r="C8" s="197">
        <v>99.49744258985639</v>
      </c>
      <c r="D8" s="196">
        <v>100.9758228216086</v>
      </c>
      <c r="E8" s="196">
        <v>101.53752016722355</v>
      </c>
      <c r="F8" s="196">
        <v>102.08136879677943</v>
      </c>
      <c r="G8" s="196">
        <v>102.22887674381356</v>
      </c>
      <c r="H8" s="196">
        <v>102.37663228203668</v>
      </c>
      <c r="I8" s="196">
        <v>102.76059123475609</v>
      </c>
      <c r="J8" s="196">
        <v>101.75326824709168</v>
      </c>
      <c r="K8" s="196">
        <v>101.5</v>
      </c>
      <c r="L8" s="196">
        <v>101.2</v>
      </c>
      <c r="M8" s="18"/>
    </row>
    <row r="9" spans="1:13" ht="26.25" customHeight="1">
      <c r="A9" s="22" t="s">
        <v>9</v>
      </c>
      <c r="B9" s="193" t="s">
        <v>0</v>
      </c>
      <c r="C9" s="193" t="s">
        <v>0</v>
      </c>
      <c r="D9" s="196">
        <v>100.9758228216086</v>
      </c>
      <c r="E9" s="196">
        <v>100.55626914435479</v>
      </c>
      <c r="F9" s="196">
        <v>100.5356134645205</v>
      </c>
      <c r="G9" s="196">
        <v>100.14450036159663</v>
      </c>
      <c r="H9" s="196">
        <v>100.14453405234356</v>
      </c>
      <c r="I9" s="196">
        <v>100.37504550028726</v>
      </c>
      <c r="J9" s="196">
        <v>99.01973803813256</v>
      </c>
      <c r="K9" s="196">
        <v>103.8</v>
      </c>
      <c r="L9" s="196">
        <v>103.3</v>
      </c>
      <c r="M9" s="18"/>
    </row>
    <row r="10" spans="1:13" ht="26.25" customHeight="1">
      <c r="A10" s="22" t="s">
        <v>10</v>
      </c>
      <c r="B10" s="193">
        <v>10</v>
      </c>
      <c r="C10" s="59">
        <v>5</v>
      </c>
      <c r="D10" s="193">
        <v>5</v>
      </c>
      <c r="E10" s="193">
        <v>5</v>
      </c>
      <c r="F10" s="193">
        <v>5</v>
      </c>
      <c r="G10" s="193">
        <v>5</v>
      </c>
      <c r="H10" s="193">
        <v>5</v>
      </c>
      <c r="I10" s="193">
        <v>5</v>
      </c>
      <c r="J10" s="193">
        <v>5</v>
      </c>
      <c r="K10" s="193">
        <v>5</v>
      </c>
      <c r="L10" s="193">
        <v>5</v>
      </c>
      <c r="M10" s="18"/>
    </row>
    <row r="11" spans="1:12" ht="26.25" customHeight="1">
      <c r="A11" s="22" t="s">
        <v>11</v>
      </c>
      <c r="B11" s="193">
        <v>12</v>
      </c>
      <c r="C11" s="59">
        <v>6.25</v>
      </c>
      <c r="D11" s="193">
        <v>6.25</v>
      </c>
      <c r="E11" s="193">
        <v>6.25</v>
      </c>
      <c r="F11" s="193">
        <v>6.25</v>
      </c>
      <c r="G11" s="193">
        <v>6.25</v>
      </c>
      <c r="H11" s="193">
        <v>6.25</v>
      </c>
      <c r="I11" s="193">
        <v>6.25</v>
      </c>
      <c r="J11" s="193">
        <v>6.25</v>
      </c>
      <c r="K11" s="193">
        <v>6.25</v>
      </c>
      <c r="L11" s="193">
        <v>6.25</v>
      </c>
    </row>
    <row r="12" spans="1:12" ht="26.25" customHeight="1">
      <c r="A12" s="22" t="s">
        <v>12</v>
      </c>
      <c r="B12" s="193">
        <v>4</v>
      </c>
      <c r="C12" s="59">
        <v>0.25</v>
      </c>
      <c r="D12" s="193">
        <v>0.25</v>
      </c>
      <c r="E12" s="193">
        <v>0.25</v>
      </c>
      <c r="F12" s="193">
        <v>0.25</v>
      </c>
      <c r="G12" s="193">
        <v>0.25</v>
      </c>
      <c r="H12" s="193">
        <v>0.25</v>
      </c>
      <c r="I12" s="193">
        <v>0.25</v>
      </c>
      <c r="J12" s="193">
        <v>0.25</v>
      </c>
      <c r="K12" s="193">
        <v>0.25</v>
      </c>
      <c r="L12" s="193">
        <v>0.25</v>
      </c>
    </row>
    <row r="13" spans="1:12" ht="26.25" customHeight="1">
      <c r="A13" s="22" t="s">
        <v>13</v>
      </c>
      <c r="B13" s="62">
        <v>75.8993</v>
      </c>
      <c r="C13" s="62">
        <v>69.2301</v>
      </c>
      <c r="D13" s="62">
        <v>69.1338</v>
      </c>
      <c r="E13" s="62">
        <v>69.1298</v>
      </c>
      <c r="F13" s="62">
        <v>68.6069</v>
      </c>
      <c r="G13" s="62">
        <v>67.5</v>
      </c>
      <c r="H13" s="62">
        <v>68.0492</v>
      </c>
      <c r="I13" s="62">
        <v>69.1367</v>
      </c>
      <c r="J13" s="62">
        <v>68.65</v>
      </c>
      <c r="K13" s="62">
        <v>68.688</v>
      </c>
      <c r="L13" s="62">
        <v>68.6585</v>
      </c>
    </row>
    <row r="14" spans="1:12" s="18" customFormat="1" ht="26.25" customHeight="1">
      <c r="A14" s="22" t="s">
        <v>14</v>
      </c>
      <c r="B14" s="63">
        <v>28.8908323639544</v>
      </c>
      <c r="C14" s="63">
        <f>C13/B13*100-100</f>
        <v>-8.786905808090467</v>
      </c>
      <c r="D14" s="63">
        <f>D13/C13*100-100</f>
        <v>-0.13910134464633472</v>
      </c>
      <c r="E14" s="63">
        <f>E13/C13*100-100</f>
        <v>-0.1448791782764971</v>
      </c>
      <c r="F14" s="63">
        <f>F13/C13*100-100</f>
        <v>-0.9001864795804124</v>
      </c>
      <c r="G14" s="63">
        <f>G13/C13*100-100</f>
        <v>-2.499057490889072</v>
      </c>
      <c r="H14" s="63">
        <f>H13/C13*100-100</f>
        <v>-1.7057609334667916</v>
      </c>
      <c r="I14" s="63">
        <f>I13/C13*100-100</f>
        <v>-0.13491241526443787</v>
      </c>
      <c r="J14" s="63">
        <f>J13/C13*100-100</f>
        <v>-0.837930322215314</v>
      </c>
      <c r="K14" s="63">
        <f>K13/C13*100-100</f>
        <v>-0.7830409027287146</v>
      </c>
      <c r="L14" s="63">
        <f>L13/C13*100-100</f>
        <v>-0.8256524257512154</v>
      </c>
    </row>
    <row r="15" spans="1:12" s="18" customFormat="1" ht="26.25" customHeight="1">
      <c r="A15" s="22" t="s">
        <v>15</v>
      </c>
      <c r="B15" s="63" t="s">
        <v>0</v>
      </c>
      <c r="C15" s="63" t="s">
        <v>0</v>
      </c>
      <c r="D15" s="63">
        <f aca="true" t="shared" si="0" ref="D15:I15">D13/C13*100-100</f>
        <v>-0.13910134464633472</v>
      </c>
      <c r="E15" s="63">
        <f t="shared" si="0"/>
        <v>-0.005785881869641685</v>
      </c>
      <c r="F15" s="63">
        <f t="shared" si="0"/>
        <v>-0.756403172003985</v>
      </c>
      <c r="G15" s="63">
        <f t="shared" si="0"/>
        <v>-1.6133945710999882</v>
      </c>
      <c r="H15" s="63">
        <f t="shared" si="0"/>
        <v>0.8136296296296308</v>
      </c>
      <c r="I15" s="63">
        <f t="shared" si="0"/>
        <v>1.5981084274319386</v>
      </c>
      <c r="J15" s="63">
        <f>J13/I13*100-100</f>
        <v>-0.7039676467057348</v>
      </c>
      <c r="K15" s="63">
        <f>K13/J13*100-100</f>
        <v>0.055353241077924054</v>
      </c>
      <c r="L15" s="63">
        <f>L13/K13*100-100</f>
        <v>-0.04294782203587033</v>
      </c>
    </row>
    <row r="16" spans="1:24" s="18" customFormat="1" ht="15" customHeight="1">
      <c r="A16" s="23"/>
      <c r="B16" s="36"/>
      <c r="C16" s="52"/>
      <c r="D16" s="52"/>
      <c r="E16" s="55"/>
      <c r="F16" s="53"/>
      <c r="G16" s="53"/>
      <c r="H16" s="53"/>
      <c r="I16" s="53"/>
      <c r="N16" s="19"/>
      <c r="O16" s="19"/>
      <c r="P16" s="19"/>
      <c r="Q16" s="19"/>
      <c r="R16" s="19"/>
      <c r="S16" s="19"/>
      <c r="T16" s="19"/>
      <c r="U16" s="19"/>
      <c r="V16" s="19"/>
      <c r="W16" s="19"/>
      <c r="X16" s="19"/>
    </row>
    <row r="17" spans="1:27" s="18" customFormat="1" ht="15" customHeight="1">
      <c r="A17" s="31" t="s">
        <v>25</v>
      </c>
      <c r="B17" s="36"/>
      <c r="C17" s="36"/>
      <c r="D17" s="36"/>
      <c r="E17" s="36"/>
      <c r="F17" s="36"/>
      <c r="G17" s="36"/>
      <c r="H17" s="36"/>
      <c r="I17" s="14"/>
      <c r="N17" s="19"/>
      <c r="O17" s="19"/>
      <c r="P17" s="19"/>
      <c r="Q17" s="19"/>
      <c r="R17" s="19"/>
      <c r="S17" s="19"/>
      <c r="T17" s="19"/>
      <c r="U17" s="19"/>
      <c r="V17" s="19"/>
      <c r="W17" s="19"/>
      <c r="X17" s="19"/>
      <c r="Y17" s="56"/>
      <c r="Z17" s="56"/>
      <c r="AA17" s="56"/>
    </row>
    <row r="18" spans="1:24" s="18" customFormat="1" ht="12.75" customHeight="1">
      <c r="A18" s="9" t="s">
        <v>26</v>
      </c>
      <c r="B18" s="36"/>
      <c r="C18" s="36"/>
      <c r="D18" s="36"/>
      <c r="E18" s="36"/>
      <c r="F18" s="36"/>
      <c r="G18" s="36"/>
      <c r="H18" s="36"/>
      <c r="I18" s="14"/>
      <c r="N18" s="19"/>
      <c r="O18" s="19"/>
      <c r="P18" s="19"/>
      <c r="Q18" s="19"/>
      <c r="R18" s="19"/>
      <c r="S18" s="19"/>
      <c r="T18" s="19"/>
      <c r="U18" s="19"/>
      <c r="V18" s="19"/>
      <c r="W18" s="19"/>
      <c r="X18" s="19"/>
    </row>
    <row r="19" spans="1:22" s="18" customFormat="1" ht="42">
      <c r="A19" s="40"/>
      <c r="B19" s="93" t="s">
        <v>1</v>
      </c>
      <c r="C19" s="39" t="s">
        <v>27</v>
      </c>
      <c r="D19" s="39" t="s">
        <v>28</v>
      </c>
      <c r="E19" s="93" t="s">
        <v>2</v>
      </c>
      <c r="F19" s="39" t="s">
        <v>23</v>
      </c>
      <c r="G19" s="39" t="s">
        <v>24</v>
      </c>
      <c r="H19" s="42" t="s">
        <v>29</v>
      </c>
      <c r="I19" s="42" t="s">
        <v>30</v>
      </c>
      <c r="J19" s="33"/>
      <c r="K19" s="33"/>
      <c r="L19" s="33"/>
      <c r="M19" s="33"/>
      <c r="N19" s="33"/>
      <c r="O19" s="33"/>
      <c r="P19" s="33"/>
      <c r="Q19" s="33"/>
      <c r="R19" s="33"/>
      <c r="S19" s="33"/>
      <c r="T19" s="33"/>
      <c r="U19" s="33"/>
      <c r="V19" s="33"/>
    </row>
    <row r="20" spans="1:22" s="18" customFormat="1" ht="13.5" customHeight="1">
      <c r="A20" s="22" t="s">
        <v>32</v>
      </c>
      <c r="B20" s="193">
        <v>58398.0154</v>
      </c>
      <c r="C20" s="193">
        <v>71326.3708046</v>
      </c>
      <c r="D20" s="193">
        <v>70605.74074010001</v>
      </c>
      <c r="E20" s="193">
        <v>74838.79939367</v>
      </c>
      <c r="F20" s="193">
        <v>88169.9095177</v>
      </c>
      <c r="G20" s="193">
        <v>87771.07641531</v>
      </c>
      <c r="H20" s="50">
        <f>G20-F20</f>
        <v>-398.8331023899955</v>
      </c>
      <c r="I20" s="50">
        <f>G20-E20</f>
        <v>12932.27702164001</v>
      </c>
      <c r="J20" s="21"/>
      <c r="K20" s="21"/>
      <c r="L20" s="21"/>
      <c r="M20" s="21"/>
      <c r="N20" s="21"/>
      <c r="O20" s="21"/>
      <c r="P20" s="21"/>
      <c r="Q20" s="21"/>
      <c r="R20" s="21"/>
      <c r="S20" s="21"/>
      <c r="T20" s="21"/>
      <c r="U20" s="21"/>
      <c r="V20" s="21"/>
    </row>
    <row r="21" spans="1:22" s="18" customFormat="1" ht="13.5" customHeight="1">
      <c r="A21" s="22" t="s">
        <v>33</v>
      </c>
      <c r="B21" s="193">
        <v>67055.3192</v>
      </c>
      <c r="C21" s="193">
        <v>82089.62232447999</v>
      </c>
      <c r="D21" s="193">
        <v>80224.84934102</v>
      </c>
      <c r="E21" s="193">
        <v>85584.06260646001</v>
      </c>
      <c r="F21" s="193">
        <v>98657.63580253998</v>
      </c>
      <c r="G21" s="193">
        <v>98359.33011986</v>
      </c>
      <c r="H21" s="50">
        <f>G21-F21</f>
        <v>-298.3056826799875</v>
      </c>
      <c r="I21" s="50">
        <f>G21-E21</f>
        <v>12775.267513399987</v>
      </c>
      <c r="J21" s="21"/>
      <c r="K21" s="21"/>
      <c r="L21" s="21"/>
      <c r="M21" s="21"/>
      <c r="N21" s="21"/>
      <c r="O21" s="21"/>
      <c r="P21" s="21"/>
      <c r="Q21" s="21"/>
      <c r="R21" s="21"/>
      <c r="S21" s="21"/>
      <c r="T21" s="21"/>
      <c r="U21" s="21"/>
      <c r="V21" s="21"/>
    </row>
    <row r="22" spans="1:22" s="18" customFormat="1" ht="13.5" customHeight="1">
      <c r="A22" s="22" t="s">
        <v>34</v>
      </c>
      <c r="B22" s="193">
        <v>143142.99196366</v>
      </c>
      <c r="C22" s="193">
        <v>154142.11020402</v>
      </c>
      <c r="D22" s="193">
        <v>156299.35162867</v>
      </c>
      <c r="E22" s="193">
        <v>164017.43679247</v>
      </c>
      <c r="F22" s="193">
        <v>183719.49503144</v>
      </c>
      <c r="G22" s="193">
        <v>186133.24319387</v>
      </c>
      <c r="H22" s="50">
        <f>G22-F22</f>
        <v>2413.7481624300126</v>
      </c>
      <c r="I22" s="50">
        <f>G22-E22</f>
        <v>22115.806401400012</v>
      </c>
      <c r="J22" s="21"/>
      <c r="K22" s="21"/>
      <c r="L22" s="21"/>
      <c r="M22" s="21"/>
      <c r="N22" s="21"/>
      <c r="O22" s="21"/>
      <c r="P22" s="21"/>
      <c r="Q22" s="21"/>
      <c r="R22" s="21"/>
      <c r="S22" s="21"/>
      <c r="T22" s="21"/>
      <c r="U22" s="21"/>
      <c r="V22" s="21"/>
    </row>
    <row r="23" spans="1:22" s="18" customFormat="1" ht="13.5" customHeight="1">
      <c r="A23" s="44" t="s">
        <v>35</v>
      </c>
      <c r="B23" s="59">
        <v>30.033926594994558</v>
      </c>
      <c r="C23" s="59">
        <v>31.97979976483299</v>
      </c>
      <c r="D23" s="59">
        <v>31.913721768150232</v>
      </c>
      <c r="E23" s="59">
        <v>32.231811294621416</v>
      </c>
      <c r="F23" s="59">
        <v>34.84565933351204</v>
      </c>
      <c r="G23" s="59" t="s">
        <v>0</v>
      </c>
      <c r="H23" s="50"/>
      <c r="I23" s="50"/>
      <c r="J23" s="20"/>
      <c r="K23" s="20"/>
      <c r="L23" s="20"/>
      <c r="M23" s="20"/>
      <c r="N23" s="20"/>
      <c r="O23" s="20"/>
      <c r="P23" s="20"/>
      <c r="Q23" s="20"/>
      <c r="R23" s="20"/>
      <c r="S23" s="20"/>
      <c r="T23" s="20"/>
      <c r="U23" s="20"/>
      <c r="V23" s="20"/>
    </row>
    <row r="24" spans="1:24" s="18" customFormat="1" ht="6" customHeight="1">
      <c r="A24" s="44"/>
      <c r="B24" s="59"/>
      <c r="C24" s="59"/>
      <c r="D24" s="59"/>
      <c r="E24" s="59"/>
      <c r="F24" s="59"/>
      <c r="G24" s="59"/>
      <c r="H24" s="59"/>
      <c r="I24" s="59"/>
      <c r="J24" s="58"/>
      <c r="K24" s="58"/>
      <c r="L24" s="58"/>
      <c r="M24" s="58"/>
      <c r="N24" s="58"/>
      <c r="O24" s="58"/>
      <c r="P24" s="58"/>
      <c r="Q24" s="20"/>
      <c r="R24" s="20"/>
      <c r="S24" s="20"/>
      <c r="T24" s="20"/>
      <c r="U24" s="20"/>
      <c r="V24" s="20"/>
      <c r="W24" s="20"/>
      <c r="X24" s="20"/>
    </row>
    <row r="25" spans="1:24" s="18" customFormat="1" ht="15" customHeight="1">
      <c r="A25" s="77" t="s">
        <v>31</v>
      </c>
      <c r="B25" s="44"/>
      <c r="C25" s="44"/>
      <c r="D25" s="44"/>
      <c r="E25" s="44"/>
      <c r="F25" s="44"/>
      <c r="G25" s="44"/>
      <c r="H25" s="44"/>
      <c r="I25" s="44"/>
      <c r="J25" s="44"/>
      <c r="K25" s="99"/>
      <c r="L25" s="99"/>
      <c r="M25" s="99"/>
      <c r="N25" s="99"/>
      <c r="O25" s="99"/>
      <c r="P25" s="99"/>
      <c r="Q25" s="20"/>
      <c r="R25" s="20"/>
      <c r="S25" s="20"/>
      <c r="T25" s="20"/>
      <c r="U25" s="20"/>
      <c r="V25" s="20"/>
      <c r="W25" s="20"/>
      <c r="X25" s="20"/>
    </row>
    <row r="26" spans="1:24" s="18" customFormat="1" ht="15" customHeight="1">
      <c r="A26" s="77" t="s">
        <v>36</v>
      </c>
      <c r="B26" s="44"/>
      <c r="C26" s="44"/>
      <c r="D26" s="44"/>
      <c r="E26" s="44"/>
      <c r="F26" s="44"/>
      <c r="G26" s="44"/>
      <c r="H26" s="44"/>
      <c r="I26" s="44"/>
      <c r="J26" s="44"/>
      <c r="K26" s="99"/>
      <c r="L26" s="99"/>
      <c r="M26" s="99"/>
      <c r="N26" s="99"/>
      <c r="O26" s="99"/>
      <c r="P26" s="99"/>
      <c r="Q26" s="20"/>
      <c r="R26" s="20"/>
      <c r="S26" s="20"/>
      <c r="T26" s="20"/>
      <c r="U26" s="20"/>
      <c r="V26" s="20"/>
      <c r="W26" s="20"/>
      <c r="X26" s="20"/>
    </row>
    <row r="27" spans="1:11" ht="15.75" customHeight="1">
      <c r="A27" s="211"/>
      <c r="B27" s="18"/>
      <c r="C27" s="18"/>
      <c r="D27" s="18"/>
      <c r="E27" s="96"/>
      <c r="F27" s="97"/>
      <c r="G27" s="97"/>
      <c r="H27" s="14"/>
      <c r="I27" s="65"/>
      <c r="K27" s="60"/>
    </row>
    <row r="28" spans="1:8" s="26" customFormat="1" ht="15" customHeight="1">
      <c r="A28" s="25" t="s">
        <v>37</v>
      </c>
      <c r="B28" s="29"/>
      <c r="C28" s="30"/>
      <c r="D28" s="30"/>
      <c r="E28" s="30"/>
      <c r="F28" s="34"/>
      <c r="G28" s="34"/>
      <c r="H28" s="35"/>
    </row>
    <row r="29" spans="1:8" s="26" customFormat="1" ht="12.75" customHeight="1">
      <c r="A29" s="28" t="s">
        <v>38</v>
      </c>
      <c r="B29" s="29"/>
      <c r="C29" s="30"/>
      <c r="D29" s="30"/>
      <c r="E29" s="30"/>
      <c r="F29" s="34"/>
      <c r="G29" s="34"/>
      <c r="H29" s="35"/>
    </row>
    <row r="30" spans="1:22" s="26" customFormat="1" ht="42">
      <c r="A30" s="40"/>
      <c r="B30" s="93" t="s">
        <v>1</v>
      </c>
      <c r="C30" s="39" t="s">
        <v>27</v>
      </c>
      <c r="D30" s="39" t="s">
        <v>28</v>
      </c>
      <c r="E30" s="93" t="s">
        <v>2</v>
      </c>
      <c r="F30" s="39" t="s">
        <v>23</v>
      </c>
      <c r="G30" s="39" t="s">
        <v>24</v>
      </c>
      <c r="H30" s="42" t="s">
        <v>29</v>
      </c>
      <c r="I30" s="42" t="s">
        <v>30</v>
      </c>
      <c r="J30" s="33"/>
      <c r="K30" s="33"/>
      <c r="L30" s="33"/>
      <c r="M30" s="33"/>
      <c r="N30" s="33"/>
      <c r="O30" s="33"/>
      <c r="P30" s="33"/>
      <c r="Q30" s="33"/>
      <c r="R30" s="33"/>
      <c r="S30" s="33"/>
      <c r="T30" s="33"/>
      <c r="U30" s="33"/>
      <c r="V30" s="33"/>
    </row>
    <row r="31" spans="1:22" s="27" customFormat="1" ht="26.25" customHeight="1">
      <c r="A31" s="22" t="s">
        <v>39</v>
      </c>
      <c r="B31" s="199">
        <v>1778.26210273</v>
      </c>
      <c r="C31" s="199">
        <v>2025.7301701899999</v>
      </c>
      <c r="D31" s="199">
        <v>1979.00275899</v>
      </c>
      <c r="E31" s="199">
        <v>1969.13229238</v>
      </c>
      <c r="F31" s="199">
        <v>2091.64634314</v>
      </c>
      <c r="G31" s="199">
        <v>2131.2126848800003</v>
      </c>
      <c r="H31" s="50">
        <f>G31-F31</f>
        <v>39.5663417400001</v>
      </c>
      <c r="I31" s="50">
        <f>G31-E31</f>
        <v>162.08039250000024</v>
      </c>
      <c r="J31" s="51"/>
      <c r="K31" s="51"/>
      <c r="L31" s="51"/>
      <c r="M31" s="51"/>
      <c r="N31" s="51"/>
      <c r="O31" s="51"/>
      <c r="P31" s="51"/>
      <c r="Q31" s="51"/>
      <c r="R31" s="51"/>
      <c r="S31" s="51"/>
      <c r="T31" s="51"/>
      <c r="U31" s="51"/>
      <c r="V31" s="51"/>
    </row>
    <row r="33" spans="1:2" s="2" customFormat="1" ht="15.75" customHeight="1">
      <c r="A33" s="32" t="s">
        <v>40</v>
      </c>
      <c r="B33" s="1"/>
    </row>
    <row r="34" spans="2:4" s="2" customFormat="1" ht="12.75" customHeight="1">
      <c r="B34" s="12"/>
      <c r="C34" s="12"/>
      <c r="D34" s="12"/>
    </row>
    <row r="35" spans="1:22" s="2" customFormat="1" ht="42">
      <c r="A35" s="43"/>
      <c r="B35" s="93" t="s">
        <v>1</v>
      </c>
      <c r="C35" s="39" t="s">
        <v>27</v>
      </c>
      <c r="D35" s="39" t="s">
        <v>28</v>
      </c>
      <c r="E35" s="93" t="s">
        <v>2</v>
      </c>
      <c r="F35" s="39" t="s">
        <v>23</v>
      </c>
      <c r="G35" s="39" t="s">
        <v>24</v>
      </c>
      <c r="H35" s="42" t="s">
        <v>29</v>
      </c>
      <c r="I35" s="42" t="s">
        <v>30</v>
      </c>
      <c r="J35" s="33"/>
      <c r="K35" s="33"/>
      <c r="L35" s="33"/>
      <c r="M35" s="33"/>
      <c r="N35" s="33"/>
      <c r="O35" s="33"/>
      <c r="P35" s="33"/>
      <c r="Q35" s="33"/>
      <c r="R35" s="33"/>
      <c r="S35" s="33"/>
      <c r="T35" s="33"/>
      <c r="U35" s="33"/>
      <c r="V35" s="33"/>
    </row>
    <row r="36" spans="1:24" s="2" customFormat="1" ht="26.25" customHeight="1">
      <c r="A36" s="3" t="s">
        <v>41</v>
      </c>
      <c r="B36" s="61">
        <v>75.8993</v>
      </c>
      <c r="C36" s="62">
        <v>68.899</v>
      </c>
      <c r="D36" s="62">
        <v>67.9346</v>
      </c>
      <c r="E36" s="61">
        <v>69.2301</v>
      </c>
      <c r="F36" s="62">
        <v>68.688</v>
      </c>
      <c r="G36" s="62">
        <v>68.6585</v>
      </c>
      <c r="H36" s="50">
        <f>G36-F36</f>
        <v>-0.02949999999999875</v>
      </c>
      <c r="I36" s="50">
        <f>G36-E36</f>
        <v>-0.5715999999999894</v>
      </c>
      <c r="J36" s="10"/>
      <c r="K36" s="10"/>
      <c r="L36" s="10"/>
      <c r="M36" s="10"/>
      <c r="N36" s="10"/>
      <c r="O36" s="10"/>
      <c r="P36" s="10"/>
      <c r="Q36" s="10"/>
      <c r="R36" s="10"/>
      <c r="S36" s="10"/>
      <c r="T36" s="10"/>
      <c r="U36" s="10"/>
      <c r="V36" s="10"/>
      <c r="W36" s="7"/>
      <c r="X36" s="7"/>
    </row>
    <row r="37" spans="1:24" s="2" customFormat="1" ht="26.25" customHeight="1">
      <c r="A37" s="3" t="s">
        <v>42</v>
      </c>
      <c r="B37" s="61">
        <v>75.8969</v>
      </c>
      <c r="C37" s="61">
        <v>68.899</v>
      </c>
      <c r="D37" s="61">
        <v>67.9129</v>
      </c>
      <c r="E37" s="61">
        <v>69.2301</v>
      </c>
      <c r="F37" s="61">
        <v>68.6880204778157</v>
      </c>
      <c r="G37" s="61">
        <v>68.65848484848485</v>
      </c>
      <c r="H37" s="50">
        <f>G37-F37</f>
        <v>-0.02953562933085152</v>
      </c>
      <c r="I37" s="50">
        <f>G37-E37</f>
        <v>-0.5716151515151466</v>
      </c>
      <c r="J37" s="10"/>
      <c r="K37" s="10"/>
      <c r="L37" s="10"/>
      <c r="M37" s="10"/>
      <c r="N37" s="10"/>
      <c r="O37" s="10"/>
      <c r="P37" s="10"/>
      <c r="Q37" s="10"/>
      <c r="R37" s="10"/>
      <c r="S37" s="10"/>
      <c r="T37" s="10"/>
      <c r="U37" s="10"/>
      <c r="V37" s="10"/>
      <c r="W37" s="7"/>
      <c r="X37" s="7"/>
    </row>
    <row r="38" spans="1:24" s="2" customFormat="1" ht="26.25" customHeight="1">
      <c r="A38" s="201" t="s">
        <v>43</v>
      </c>
      <c r="B38" s="61">
        <v>1.086</v>
      </c>
      <c r="C38" s="61">
        <v>1.1156</v>
      </c>
      <c r="D38" s="61">
        <v>1.1238</v>
      </c>
      <c r="E38" s="61">
        <v>1.0513</v>
      </c>
      <c r="F38" s="61">
        <v>1.1908</v>
      </c>
      <c r="G38" s="61">
        <v>1.1812</v>
      </c>
      <c r="H38" s="50">
        <f>G38-F38</f>
        <v>-0.009600000000000053</v>
      </c>
      <c r="I38" s="50">
        <f>G38-E38</f>
        <v>0.12990000000000013</v>
      </c>
      <c r="J38" s="61"/>
      <c r="K38" s="61"/>
      <c r="L38" s="61"/>
      <c r="M38" s="10"/>
      <c r="N38" s="10"/>
      <c r="O38" s="10"/>
      <c r="P38" s="10"/>
      <c r="Q38" s="10"/>
      <c r="R38" s="10"/>
      <c r="S38" s="10"/>
      <c r="T38" s="10"/>
      <c r="U38" s="10"/>
      <c r="V38" s="10"/>
      <c r="W38" s="7"/>
      <c r="X38" s="7"/>
    </row>
    <row r="39" spans="1:24" s="2" customFormat="1" ht="26.25" customHeight="1">
      <c r="A39" s="3" t="s">
        <v>44</v>
      </c>
      <c r="B39" s="61"/>
      <c r="C39" s="61"/>
      <c r="D39" s="61"/>
      <c r="E39" s="61"/>
      <c r="F39" s="61"/>
      <c r="G39" s="61"/>
      <c r="H39" s="50"/>
      <c r="I39" s="50"/>
      <c r="J39" s="10"/>
      <c r="K39" s="10"/>
      <c r="L39" s="10"/>
      <c r="M39" s="10"/>
      <c r="N39" s="10"/>
      <c r="O39" s="10"/>
      <c r="P39" s="10"/>
      <c r="Q39" s="10"/>
      <c r="R39" s="10"/>
      <c r="S39" s="10"/>
      <c r="T39" s="10"/>
      <c r="U39" s="10"/>
      <c r="V39" s="10"/>
      <c r="W39" s="7"/>
      <c r="X39" s="7"/>
    </row>
    <row r="40" spans="1:24" s="2" customFormat="1" ht="13.5" customHeight="1">
      <c r="A40" s="45" t="s">
        <v>45</v>
      </c>
      <c r="B40" s="61">
        <v>75.9737</v>
      </c>
      <c r="C40" s="61">
        <v>68.96190899353296</v>
      </c>
      <c r="D40" s="61">
        <v>68.02793546209396</v>
      </c>
      <c r="E40" s="61">
        <v>69.24457518999081</v>
      </c>
      <c r="F40" s="61">
        <v>68.67604756106294</v>
      </c>
      <c r="G40" s="61">
        <v>68.58026070027766</v>
      </c>
      <c r="H40" s="50">
        <f>G40-F40</f>
        <v>-0.09578686078528165</v>
      </c>
      <c r="I40" s="50">
        <f>G40-E40</f>
        <v>-0.6643144897131492</v>
      </c>
      <c r="J40" s="10"/>
      <c r="K40" s="10"/>
      <c r="L40" s="10"/>
      <c r="M40" s="10"/>
      <c r="N40" s="10"/>
      <c r="O40" s="10"/>
      <c r="P40" s="10"/>
      <c r="Q40" s="10"/>
      <c r="R40" s="10"/>
      <c r="S40" s="10"/>
      <c r="T40" s="10"/>
      <c r="U40" s="10"/>
      <c r="V40" s="10"/>
      <c r="W40" s="7"/>
      <c r="X40" s="7"/>
    </row>
    <row r="41" spans="1:24" s="2" customFormat="1" ht="13.5" customHeight="1">
      <c r="A41" s="45" t="s">
        <v>46</v>
      </c>
      <c r="B41" s="61">
        <v>82.8511</v>
      </c>
      <c r="C41" s="61">
        <v>76.25319911197035</v>
      </c>
      <c r="D41" s="61">
        <v>76.49260496343007</v>
      </c>
      <c r="E41" s="61">
        <v>72.8165573598008</v>
      </c>
      <c r="F41" s="61">
        <v>82.02558571097194</v>
      </c>
      <c r="G41" s="61">
        <v>81.10239752061283</v>
      </c>
      <c r="H41" s="50">
        <f>G41-F41</f>
        <v>-0.923188190359113</v>
      </c>
      <c r="I41" s="50">
        <f>G41-E41</f>
        <v>8.285840160812029</v>
      </c>
      <c r="J41" s="10"/>
      <c r="K41" s="10"/>
      <c r="L41" s="10"/>
      <c r="M41" s="10"/>
      <c r="N41" s="10"/>
      <c r="O41" s="10"/>
      <c r="P41" s="10"/>
      <c r="Q41" s="10"/>
      <c r="R41" s="10"/>
      <c r="S41" s="10"/>
      <c r="T41" s="10"/>
      <c r="U41" s="10"/>
      <c r="V41" s="10"/>
      <c r="W41" s="7"/>
      <c r="X41" s="7"/>
    </row>
    <row r="42" spans="1:24" s="2" customFormat="1" ht="13.5" customHeight="1">
      <c r="A42" s="45" t="s">
        <v>47</v>
      </c>
      <c r="B42" s="61">
        <v>1.0381</v>
      </c>
      <c r="C42" s="61">
        <v>1.0603890127480566</v>
      </c>
      <c r="D42" s="61">
        <v>1.0689731641421036</v>
      </c>
      <c r="E42" s="61">
        <v>1.1401834900824734</v>
      </c>
      <c r="F42" s="61">
        <v>1.1659774121594433</v>
      </c>
      <c r="G42" s="61">
        <v>1.180445312774082</v>
      </c>
      <c r="H42" s="50">
        <f>G42-F42</f>
        <v>0.014467900614638651</v>
      </c>
      <c r="I42" s="50">
        <f>G42-E42</f>
        <v>0.040261822691608495</v>
      </c>
      <c r="J42" s="10"/>
      <c r="K42" s="10"/>
      <c r="L42" s="10"/>
      <c r="M42" s="10"/>
      <c r="N42" s="10"/>
      <c r="O42" s="10"/>
      <c r="P42" s="10"/>
      <c r="Q42" s="10"/>
      <c r="R42" s="10"/>
      <c r="S42" s="10"/>
      <c r="T42" s="10"/>
      <c r="U42" s="10"/>
      <c r="V42" s="10"/>
      <c r="W42" s="7"/>
      <c r="X42" s="7"/>
    </row>
    <row r="43" spans="1:24" s="2" customFormat="1" ht="13.5" customHeight="1">
      <c r="A43" s="45" t="s">
        <v>48</v>
      </c>
      <c r="B43" s="61">
        <v>0.2241</v>
      </c>
      <c r="C43" s="61">
        <v>0.20373421885929785</v>
      </c>
      <c r="D43" s="61">
        <v>0.20470280465604732</v>
      </c>
      <c r="E43" s="61">
        <v>0.20922880714048198</v>
      </c>
      <c r="F43" s="61">
        <v>0.20629064949871934</v>
      </c>
      <c r="G43" s="61">
        <v>0.20215831229825273</v>
      </c>
      <c r="H43" s="50">
        <f>G43-F43</f>
        <v>-0.0041323372004666015</v>
      </c>
      <c r="I43" s="50">
        <f>G43-E43</f>
        <v>-0.007070494842229241</v>
      </c>
      <c r="J43" s="10"/>
      <c r="K43" s="10"/>
      <c r="L43" s="10"/>
      <c r="M43" s="10"/>
      <c r="N43" s="10"/>
      <c r="O43" s="10"/>
      <c r="P43" s="10"/>
      <c r="Q43" s="10"/>
      <c r="R43" s="10"/>
      <c r="S43" s="10"/>
      <c r="T43" s="10"/>
      <c r="U43" s="10"/>
      <c r="V43" s="10"/>
      <c r="W43" s="8"/>
      <c r="X43" s="8"/>
    </row>
    <row r="44" spans="6:7" ht="12.75">
      <c r="F44" s="14"/>
      <c r="G44" s="14"/>
    </row>
    <row r="45" spans="3:5" ht="12.75">
      <c r="C45" s="64"/>
      <c r="D45" s="64"/>
      <c r="E45" s="64"/>
    </row>
    <row r="46" spans="3:7" ht="12.75">
      <c r="C46" s="64"/>
      <c r="D46" s="64"/>
      <c r="E46" s="64"/>
      <c r="G46" s="79"/>
    </row>
    <row r="47" spans="3:7" ht="12.75">
      <c r="C47" s="64"/>
      <c r="D47" s="64"/>
      <c r="E47" s="64"/>
      <c r="G47" s="79"/>
    </row>
    <row r="48" spans="3:7" ht="15.75">
      <c r="C48" s="64"/>
      <c r="D48" s="64"/>
      <c r="E48" s="64"/>
      <c r="G48" s="81"/>
    </row>
    <row r="49" ht="15.75">
      <c r="G49" s="81"/>
    </row>
    <row r="50" ht="15.75">
      <c r="G50" s="81"/>
    </row>
    <row r="51" ht="15.75">
      <c r="G51" s="81"/>
    </row>
  </sheetData>
  <mergeCells count="2">
    <mergeCell ref="A2:J2"/>
    <mergeCell ref="A1:J1"/>
  </mergeCells>
  <printOptions horizontalCentered="1"/>
  <pageMargins left="0.67" right="0.3937007874015748" top="0.81" bottom="0.3937007874015748" header="0.49"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workbookViewId="0" topLeftCell="A1">
      <selection activeCell="B12" sqref="B12:H12"/>
    </sheetView>
  </sheetViews>
  <sheetFormatPr defaultColWidth="9.125" defaultRowHeight="12.75"/>
  <cols>
    <col min="1" max="1" width="24.375" style="162" customWidth="1"/>
    <col min="2" max="2" width="10.75390625" style="162" customWidth="1"/>
    <col min="3" max="4" width="11.125" style="162" customWidth="1"/>
    <col min="5" max="6" width="10.75390625" style="162" customWidth="1"/>
    <col min="7" max="7" width="11.375" style="162" customWidth="1"/>
    <col min="8" max="8" width="10.75390625" style="162" customWidth="1"/>
    <col min="9" max="9" width="9.875" style="162" customWidth="1"/>
    <col min="10" max="10" width="8.375" style="162" customWidth="1"/>
    <col min="11" max="11" width="13.125" style="162" customWidth="1"/>
    <col min="12" max="16384" width="9.125" style="162" customWidth="1"/>
  </cols>
  <sheetData>
    <row r="1" spans="1:2" ht="15" customHeight="1">
      <c r="A1" s="31" t="s">
        <v>49</v>
      </c>
      <c r="B1" s="161"/>
    </row>
    <row r="2" spans="1:7" s="164" customFormat="1" ht="12.75" customHeight="1">
      <c r="A2" s="163" t="s">
        <v>50</v>
      </c>
      <c r="B2" s="163"/>
      <c r="C2" s="144"/>
      <c r="D2" s="144"/>
      <c r="E2" s="144"/>
      <c r="F2" s="144"/>
      <c r="G2" s="144"/>
    </row>
    <row r="3" spans="1:10" ht="26.25" customHeight="1">
      <c r="A3" s="100"/>
      <c r="B3" s="101" t="s">
        <v>2</v>
      </c>
      <c r="C3" s="39" t="s">
        <v>57</v>
      </c>
      <c r="D3" s="147" t="s">
        <v>58</v>
      </c>
      <c r="E3" s="147" t="s">
        <v>23</v>
      </c>
      <c r="F3" s="147" t="s">
        <v>24</v>
      </c>
      <c r="G3" s="102" t="s">
        <v>29</v>
      </c>
      <c r="H3" s="102" t="s">
        <v>56</v>
      </c>
      <c r="J3" s="165"/>
    </row>
    <row r="4" spans="1:12" ht="13.5" customHeight="1">
      <c r="A4" s="166" t="s">
        <v>51</v>
      </c>
      <c r="B4" s="133">
        <f>B7+B6</f>
        <v>354.605</v>
      </c>
      <c r="C4" s="207">
        <f>C6+C7</f>
        <v>323.095</v>
      </c>
      <c r="D4" s="133">
        <v>74.21000000000001</v>
      </c>
      <c r="E4" s="133">
        <v>0</v>
      </c>
      <c r="F4" s="133">
        <v>0</v>
      </c>
      <c r="G4" s="105">
        <f>F4-E4</f>
        <v>0</v>
      </c>
      <c r="H4" s="105">
        <f>D4-C4</f>
        <v>-248.88500000000002</v>
      </c>
      <c r="I4" s="167"/>
      <c r="K4" s="168"/>
      <c r="L4" s="168"/>
    </row>
    <row r="5" spans="1:12" ht="13.5" customHeight="1">
      <c r="A5" s="169" t="s">
        <v>52</v>
      </c>
      <c r="B5" s="170">
        <f>B6-B7</f>
        <v>29.13499999999999</v>
      </c>
      <c r="C5" s="196">
        <f>C6-C7</f>
        <v>60.64500000000001</v>
      </c>
      <c r="D5" s="191">
        <v>-5.289999999999999</v>
      </c>
      <c r="E5" s="193">
        <v>0</v>
      </c>
      <c r="F5" s="193">
        <v>0</v>
      </c>
      <c r="G5" s="105">
        <f>F5-E5</f>
        <v>0</v>
      </c>
      <c r="H5" s="105">
        <f>D5-C5</f>
        <v>-65.935</v>
      </c>
      <c r="I5" s="170"/>
      <c r="J5" s="171"/>
      <c r="K5" s="168"/>
      <c r="L5" s="168"/>
    </row>
    <row r="6" spans="1:12" ht="13.5" customHeight="1">
      <c r="A6" s="172" t="s">
        <v>53</v>
      </c>
      <c r="B6" s="134">
        <v>191.87</v>
      </c>
      <c r="C6" s="193">
        <v>191.87</v>
      </c>
      <c r="D6" s="134">
        <v>34.46</v>
      </c>
      <c r="E6" s="134">
        <v>0</v>
      </c>
      <c r="F6" s="134">
        <v>0</v>
      </c>
      <c r="G6" s="105">
        <f>F6-E6</f>
        <v>0</v>
      </c>
      <c r="H6" s="105">
        <f>D6-C6</f>
        <v>-157.41</v>
      </c>
      <c r="I6" s="173"/>
      <c r="K6" s="168"/>
      <c r="L6" s="168"/>
    </row>
    <row r="7" spans="1:12" ht="13.5" customHeight="1">
      <c r="A7" s="172" t="s">
        <v>54</v>
      </c>
      <c r="B7" s="134">
        <v>162.735</v>
      </c>
      <c r="C7" s="193">
        <v>131.225</v>
      </c>
      <c r="D7" s="134">
        <v>39.75</v>
      </c>
      <c r="E7" s="134">
        <v>0</v>
      </c>
      <c r="F7" s="134">
        <v>0</v>
      </c>
      <c r="G7" s="105">
        <f>F7-E7</f>
        <v>0</v>
      </c>
      <c r="H7" s="105">
        <f>D7-C7</f>
        <v>-91.475</v>
      </c>
      <c r="I7" s="173"/>
      <c r="K7" s="168"/>
      <c r="L7" s="168"/>
    </row>
    <row r="8" spans="1:12" ht="13.5" customHeight="1">
      <c r="A8" s="169" t="s">
        <v>55</v>
      </c>
      <c r="B8" s="173" t="s">
        <v>0</v>
      </c>
      <c r="C8" s="208" t="s">
        <v>0</v>
      </c>
      <c r="D8" s="173" t="s">
        <v>0</v>
      </c>
      <c r="E8" s="173" t="s">
        <v>0</v>
      </c>
      <c r="F8" s="173" t="s">
        <v>0</v>
      </c>
      <c r="G8" s="105" t="s">
        <v>0</v>
      </c>
      <c r="H8" s="105" t="s">
        <v>0</v>
      </c>
      <c r="I8" s="173"/>
      <c r="J8" s="173"/>
      <c r="K8" s="168"/>
      <c r="L8" s="168"/>
    </row>
    <row r="9" spans="1:13" ht="13.5" customHeight="1">
      <c r="A9" s="169"/>
      <c r="B9" s="173"/>
      <c r="C9" s="173"/>
      <c r="D9" s="173"/>
      <c r="E9" s="173"/>
      <c r="F9" s="173"/>
      <c r="G9" s="173"/>
      <c r="H9" s="173"/>
      <c r="I9" s="173"/>
      <c r="J9" s="173"/>
      <c r="K9" s="173"/>
      <c r="L9" s="168"/>
      <c r="M9" s="168"/>
    </row>
    <row r="10" spans="1:12" s="141" customFormat="1" ht="15" customHeight="1">
      <c r="A10" s="139" t="s">
        <v>59</v>
      </c>
      <c r="B10" s="140"/>
      <c r="K10" s="174"/>
      <c r="L10" s="174"/>
    </row>
    <row r="11" spans="1:12" s="164" customFormat="1" ht="12.75" customHeight="1">
      <c r="A11" s="163" t="s">
        <v>60</v>
      </c>
      <c r="B11" s="163"/>
      <c r="C11" s="144"/>
      <c r="D11" s="144"/>
      <c r="E11" s="144"/>
      <c r="F11" s="144"/>
      <c r="G11" s="144"/>
      <c r="J11" s="141"/>
      <c r="K11" s="168"/>
      <c r="L11" s="168"/>
    </row>
    <row r="12" spans="1:12" ht="26.25" customHeight="1">
      <c r="A12" s="100"/>
      <c r="B12" s="101" t="s">
        <v>2</v>
      </c>
      <c r="C12" s="39" t="s">
        <v>57</v>
      </c>
      <c r="D12" s="147" t="s">
        <v>58</v>
      </c>
      <c r="E12" s="147" t="s">
        <v>23</v>
      </c>
      <c r="F12" s="147" t="s">
        <v>24</v>
      </c>
      <c r="G12" s="102" t="s">
        <v>29</v>
      </c>
      <c r="H12" s="102" t="s">
        <v>56</v>
      </c>
      <c r="K12" s="168"/>
      <c r="L12" s="168"/>
    </row>
    <row r="13" spans="1:12" ht="12.75" customHeight="1">
      <c r="A13" s="166" t="s">
        <v>51</v>
      </c>
      <c r="B13" s="167">
        <v>1989959.4146364199</v>
      </c>
      <c r="C13" s="167">
        <v>1312592.3946364198</v>
      </c>
      <c r="D13" s="167">
        <f>+D18+D19+D20+D15</f>
        <v>1633662.37876138</v>
      </c>
      <c r="E13" s="167">
        <v>147955.88</v>
      </c>
      <c r="F13" s="167">
        <f>+F18+F20+F15</f>
        <v>100126.85886819</v>
      </c>
      <c r="G13" s="175">
        <f>F13-E13</f>
        <v>-47829.021131810005</v>
      </c>
      <c r="H13" s="175">
        <f>+D13-C13</f>
        <v>321069.98412496014</v>
      </c>
      <c r="I13" s="176"/>
      <c r="J13" s="141"/>
      <c r="K13" s="168"/>
      <c r="L13" s="168"/>
    </row>
    <row r="14" spans="1:10" ht="12.75" customHeight="1">
      <c r="A14" s="169" t="s">
        <v>61</v>
      </c>
      <c r="B14" s="134" t="s">
        <v>0</v>
      </c>
      <c r="C14" s="134" t="s">
        <v>0</v>
      </c>
      <c r="D14" s="134" t="s">
        <v>0</v>
      </c>
      <c r="E14" s="134" t="s">
        <v>0</v>
      </c>
      <c r="F14" s="134" t="s">
        <v>0</v>
      </c>
      <c r="G14" s="175" t="s">
        <v>0</v>
      </c>
      <c r="H14" s="175" t="s">
        <v>0</v>
      </c>
      <c r="I14" s="177"/>
      <c r="J14" s="141"/>
    </row>
    <row r="15" spans="1:10" ht="12.75" customHeight="1">
      <c r="A15" s="172" t="s">
        <v>53</v>
      </c>
      <c r="B15" s="134" t="s">
        <v>0</v>
      </c>
      <c r="C15" s="134" t="s">
        <v>0</v>
      </c>
      <c r="D15" s="134">
        <v>49.61705</v>
      </c>
      <c r="E15" s="134" t="s">
        <v>0</v>
      </c>
      <c r="F15" s="134">
        <v>49.61705</v>
      </c>
      <c r="G15" s="175">
        <f>+F15</f>
        <v>49.61705</v>
      </c>
      <c r="H15" s="175">
        <f>+D15</f>
        <v>49.61705</v>
      </c>
      <c r="I15" s="177"/>
      <c r="J15" s="141"/>
    </row>
    <row r="16" spans="1:10" ht="12.75" customHeight="1">
      <c r="A16" s="172" t="s">
        <v>54</v>
      </c>
      <c r="B16" s="134" t="s">
        <v>0</v>
      </c>
      <c r="C16" s="134" t="s">
        <v>0</v>
      </c>
      <c r="D16" s="134" t="s">
        <v>0</v>
      </c>
      <c r="E16" s="134" t="s">
        <v>0</v>
      </c>
      <c r="F16" s="134" t="s">
        <v>0</v>
      </c>
      <c r="G16" s="175" t="s">
        <v>0</v>
      </c>
      <c r="H16" s="175" t="s">
        <v>0</v>
      </c>
      <c r="I16" s="177"/>
      <c r="J16" s="141"/>
    </row>
    <row r="17" spans="1:10" ht="12.75" customHeight="1">
      <c r="A17" s="169" t="s">
        <v>62</v>
      </c>
      <c r="B17" s="173" t="s">
        <v>0</v>
      </c>
      <c r="C17" s="173" t="s">
        <v>0</v>
      </c>
      <c r="D17" s="173" t="s">
        <v>0</v>
      </c>
      <c r="E17" s="173" t="s">
        <v>0</v>
      </c>
      <c r="F17" s="173" t="s">
        <v>0</v>
      </c>
      <c r="G17" s="175" t="s">
        <v>0</v>
      </c>
      <c r="H17" s="175" t="s">
        <v>0</v>
      </c>
      <c r="I17" s="177"/>
      <c r="J17" s="141"/>
    </row>
    <row r="18" spans="1:10" ht="12.75" customHeight="1">
      <c r="A18" s="169" t="s">
        <v>63</v>
      </c>
      <c r="B18" s="173">
        <v>2045.5746364200002</v>
      </c>
      <c r="C18" s="173">
        <v>2045.5746364200002</v>
      </c>
      <c r="D18" s="173">
        <v>588.18181819</v>
      </c>
      <c r="E18" s="173" t="s">
        <v>0</v>
      </c>
      <c r="F18" s="173">
        <v>538.18181819</v>
      </c>
      <c r="G18" s="175">
        <f>+F18</f>
        <v>538.18181819</v>
      </c>
      <c r="H18" s="175">
        <f>+D18-C18</f>
        <v>-1457.39281823</v>
      </c>
      <c r="I18" s="178"/>
      <c r="J18" s="44"/>
    </row>
    <row r="19" spans="1:10" ht="12.75" customHeight="1">
      <c r="A19" s="169" t="s">
        <v>64</v>
      </c>
      <c r="B19" s="173">
        <v>1440</v>
      </c>
      <c r="C19" s="173">
        <v>1440</v>
      </c>
      <c r="D19" s="173">
        <v>4810</v>
      </c>
      <c r="E19" s="173" t="s">
        <v>0</v>
      </c>
      <c r="F19" s="173" t="s">
        <v>0</v>
      </c>
      <c r="G19" s="175" t="s">
        <v>0</v>
      </c>
      <c r="H19" s="175">
        <f>+D19-C19</f>
        <v>3370</v>
      </c>
      <c r="I19" s="178"/>
      <c r="J19" s="141"/>
    </row>
    <row r="20" spans="1:10" ht="12.75" customHeight="1">
      <c r="A20" s="128" t="s">
        <v>65</v>
      </c>
      <c r="B20" s="173">
        <v>1986473.8399999999</v>
      </c>
      <c r="C20" s="173">
        <v>1309106.8199999998</v>
      </c>
      <c r="D20" s="173">
        <v>1628214.57989319</v>
      </c>
      <c r="E20" s="173">
        <v>147955.88</v>
      </c>
      <c r="F20" s="173">
        <v>99539.06</v>
      </c>
      <c r="G20" s="175">
        <f>F20-E20</f>
        <v>-48416.82000000001</v>
      </c>
      <c r="H20" s="175">
        <f>+D20-C20</f>
        <v>319107.7598931901</v>
      </c>
      <c r="I20" s="177"/>
      <c r="J20" s="141"/>
    </row>
    <row r="21" spans="1:10" ht="25.5" customHeight="1">
      <c r="A21" s="128" t="s">
        <v>66</v>
      </c>
      <c r="B21" s="134" t="s">
        <v>0</v>
      </c>
      <c r="C21" s="134" t="s">
        <v>0</v>
      </c>
      <c r="D21" s="134" t="s">
        <v>0</v>
      </c>
      <c r="E21" s="134" t="s">
        <v>0</v>
      </c>
      <c r="F21" s="134" t="s">
        <v>0</v>
      </c>
      <c r="G21" s="175" t="s">
        <v>0</v>
      </c>
      <c r="H21" s="175" t="s">
        <v>0</v>
      </c>
      <c r="I21" s="145"/>
      <c r="J21" s="44"/>
    </row>
    <row r="22" spans="1:10" ht="12.75" customHeight="1">
      <c r="A22" s="122" t="s">
        <v>67</v>
      </c>
      <c r="B22" s="134"/>
      <c r="C22" s="134"/>
      <c r="D22" s="134"/>
      <c r="E22" s="134"/>
      <c r="F22" s="134"/>
      <c r="G22" s="175" t="s">
        <v>0</v>
      </c>
      <c r="H22" s="175"/>
      <c r="I22" s="164"/>
      <c r="J22" s="44"/>
    </row>
    <row r="23" spans="1:10" ht="12.75" customHeight="1">
      <c r="A23" s="128" t="s">
        <v>68</v>
      </c>
      <c r="B23" s="179" t="s">
        <v>0</v>
      </c>
      <c r="C23" s="179" t="s">
        <v>0</v>
      </c>
      <c r="D23" s="179">
        <v>5.1</v>
      </c>
      <c r="E23" s="179" t="s">
        <v>0</v>
      </c>
      <c r="F23" s="179">
        <v>5.1</v>
      </c>
      <c r="G23" s="175" t="s">
        <v>0</v>
      </c>
      <c r="H23" s="200" t="s">
        <v>0</v>
      </c>
      <c r="I23" s="180"/>
      <c r="J23" s="44"/>
    </row>
    <row r="24" spans="1:10" ht="12.75" customHeight="1">
      <c r="A24" s="128" t="s">
        <v>69</v>
      </c>
      <c r="B24" s="179" t="s">
        <v>0</v>
      </c>
      <c r="C24" s="179" t="s">
        <v>0</v>
      </c>
      <c r="D24" s="179" t="s">
        <v>0</v>
      </c>
      <c r="E24" s="179" t="s">
        <v>0</v>
      </c>
      <c r="F24" s="179" t="s">
        <v>0</v>
      </c>
      <c r="G24" s="175" t="s">
        <v>0</v>
      </c>
      <c r="H24" s="200" t="s">
        <v>0</v>
      </c>
      <c r="I24" s="181"/>
      <c r="J24" s="182"/>
    </row>
    <row r="25" spans="1:10" ht="26.25" customHeight="1">
      <c r="A25" s="128" t="s">
        <v>63</v>
      </c>
      <c r="B25" s="179">
        <v>12</v>
      </c>
      <c r="C25" s="179">
        <v>12</v>
      </c>
      <c r="D25" s="179">
        <v>6.249999999999999</v>
      </c>
      <c r="E25" s="179" t="s">
        <v>0</v>
      </c>
      <c r="F25" s="179">
        <v>6.249999999999999</v>
      </c>
      <c r="G25" s="175" t="s">
        <v>0</v>
      </c>
      <c r="H25" s="175">
        <f>D25-C25</f>
        <v>-5.750000000000001</v>
      </c>
      <c r="I25" s="181"/>
      <c r="J25" s="182"/>
    </row>
    <row r="26" spans="1:10" ht="12.75">
      <c r="A26" s="128" t="s">
        <v>70</v>
      </c>
      <c r="B26" s="179">
        <v>8.72549886334933</v>
      </c>
      <c r="C26" s="179">
        <v>8.72549886334933</v>
      </c>
      <c r="D26" s="179">
        <v>5.03</v>
      </c>
      <c r="E26" s="179" t="s">
        <v>0</v>
      </c>
      <c r="F26" s="179" t="s">
        <v>0</v>
      </c>
      <c r="G26" s="175" t="s">
        <v>0</v>
      </c>
      <c r="H26" s="175">
        <f>D26-C26</f>
        <v>-3.6954988633493295</v>
      </c>
      <c r="I26" s="181"/>
      <c r="J26" s="141"/>
    </row>
    <row r="27" spans="1:12" ht="12.75">
      <c r="A27" s="128" t="s">
        <v>65</v>
      </c>
      <c r="B27" s="179">
        <v>1.1876061921197223</v>
      </c>
      <c r="C27" s="179">
        <v>1.500141589492963</v>
      </c>
      <c r="D27" s="179">
        <v>0.25</v>
      </c>
      <c r="E27" s="179">
        <v>0.25</v>
      </c>
      <c r="F27" s="179">
        <v>0.25</v>
      </c>
      <c r="G27" s="175">
        <f>F27-E27</f>
        <v>0</v>
      </c>
      <c r="H27" s="175">
        <f>+D27-C27</f>
        <v>-1.250141589492963</v>
      </c>
      <c r="I27" s="181"/>
      <c r="J27" s="141"/>
      <c r="K27" s="164"/>
      <c r="L27" s="164"/>
    </row>
    <row r="28" spans="1:4" ht="12" customHeight="1">
      <c r="A28" s="9" t="s">
        <v>71</v>
      </c>
      <c r="D28" s="179"/>
    </row>
    <row r="29" spans="1:4" ht="15" customHeight="1">
      <c r="A29" s="183"/>
      <c r="D29" s="179"/>
    </row>
    <row r="30" spans="1:2" ht="15" customHeight="1">
      <c r="A30" s="31" t="s">
        <v>72</v>
      </c>
      <c r="B30" s="161"/>
    </row>
    <row r="31" spans="1:9" s="164" customFormat="1" ht="12.75" customHeight="1">
      <c r="A31" s="143" t="s">
        <v>60</v>
      </c>
      <c r="B31" s="143"/>
      <c r="C31" s="144"/>
      <c r="D31" s="141"/>
      <c r="E31" s="144"/>
      <c r="F31" s="144"/>
      <c r="G31" s="144"/>
      <c r="H31" s="145"/>
      <c r="I31" s="141"/>
    </row>
    <row r="32" spans="1:10" ht="26.25" customHeight="1">
      <c r="A32" s="100"/>
      <c r="B32" s="101" t="s">
        <v>2</v>
      </c>
      <c r="C32" s="39" t="s">
        <v>57</v>
      </c>
      <c r="D32" s="147" t="s">
        <v>58</v>
      </c>
      <c r="E32" s="147" t="s">
        <v>23</v>
      </c>
      <c r="F32" s="147" t="s">
        <v>24</v>
      </c>
      <c r="G32" s="102" t="s">
        <v>29</v>
      </c>
      <c r="H32" s="102" t="s">
        <v>56</v>
      </c>
      <c r="I32" s="141"/>
      <c r="J32" s="164"/>
    </row>
    <row r="33" spans="1:9" ht="23.25" customHeight="1">
      <c r="A33" s="212" t="s">
        <v>73</v>
      </c>
      <c r="B33" s="71">
        <f>SUM(B34:B36)</f>
        <v>116000</v>
      </c>
      <c r="C33" s="71">
        <v>86000</v>
      </c>
      <c r="D33" s="71">
        <f>SUM(D34:D37)</f>
        <v>87000</v>
      </c>
      <c r="E33" s="71">
        <f>SUM(E34:E37)</f>
        <v>8500</v>
      </c>
      <c r="F33" s="71">
        <f>SUM(F34:F37)</f>
        <v>10000</v>
      </c>
      <c r="G33" s="105">
        <f>F33-E33</f>
        <v>1500</v>
      </c>
      <c r="H33" s="105">
        <f>D33-C33</f>
        <v>1000</v>
      </c>
      <c r="I33" s="141"/>
    </row>
    <row r="34" spans="1:9" ht="12.75" customHeight="1">
      <c r="A34" s="213" t="s">
        <v>74</v>
      </c>
      <c r="B34" s="154">
        <v>108000</v>
      </c>
      <c r="C34" s="154">
        <v>82000</v>
      </c>
      <c r="D34" s="154">
        <v>55000</v>
      </c>
      <c r="E34" s="154">
        <v>5000</v>
      </c>
      <c r="F34" s="154">
        <v>5000</v>
      </c>
      <c r="G34" s="105">
        <f>F34-E34</f>
        <v>0</v>
      </c>
      <c r="H34" s="105">
        <f>D34-C34</f>
        <v>-27000</v>
      </c>
      <c r="I34" s="141"/>
    </row>
    <row r="35" spans="1:11" ht="12.75" customHeight="1">
      <c r="A35" s="213" t="s">
        <v>75</v>
      </c>
      <c r="B35" s="154">
        <v>8000</v>
      </c>
      <c r="C35" s="154">
        <v>4000</v>
      </c>
      <c r="D35" s="154">
        <v>2000</v>
      </c>
      <c r="E35" s="154" t="s">
        <v>0</v>
      </c>
      <c r="F35" s="154">
        <v>2000</v>
      </c>
      <c r="G35" s="105">
        <f>+F35</f>
        <v>2000</v>
      </c>
      <c r="H35" s="105">
        <f>D35-C35</f>
        <v>-2000</v>
      </c>
      <c r="I35" s="141"/>
      <c r="J35" s="184"/>
      <c r="K35" s="185"/>
    </row>
    <row r="36" spans="1:10" ht="12.75" customHeight="1">
      <c r="A36" s="213" t="s">
        <v>76</v>
      </c>
      <c r="B36" s="154" t="s">
        <v>0</v>
      </c>
      <c r="C36" s="154" t="s">
        <v>0</v>
      </c>
      <c r="D36" s="154">
        <v>25000</v>
      </c>
      <c r="E36" s="154">
        <v>500</v>
      </c>
      <c r="F36" s="154">
        <v>1000</v>
      </c>
      <c r="G36" s="105">
        <f>F36-E36</f>
        <v>500</v>
      </c>
      <c r="H36" s="105">
        <f>+D36</f>
        <v>25000</v>
      </c>
      <c r="I36" s="141"/>
      <c r="J36" s="184"/>
    </row>
    <row r="37" spans="1:10" ht="12.75" customHeight="1">
      <c r="A37" s="213" t="s">
        <v>77</v>
      </c>
      <c r="B37" s="154" t="s">
        <v>0</v>
      </c>
      <c r="C37" s="154" t="s">
        <v>0</v>
      </c>
      <c r="D37" s="154">
        <v>5000</v>
      </c>
      <c r="E37" s="154">
        <v>3000</v>
      </c>
      <c r="F37" s="154">
        <v>2000</v>
      </c>
      <c r="G37" s="105">
        <f>F37-E37</f>
        <v>-1000</v>
      </c>
      <c r="H37" s="105">
        <f>+D37</f>
        <v>5000</v>
      </c>
      <c r="I37" s="141"/>
      <c r="J37" s="184"/>
    </row>
    <row r="38" spans="1:10" ht="12.75" customHeight="1">
      <c r="A38" s="212" t="s">
        <v>78</v>
      </c>
      <c r="B38" s="71">
        <f>SUM(B39:B41)</f>
        <v>207835.08000000002</v>
      </c>
      <c r="C38" s="71">
        <v>157904.98</v>
      </c>
      <c r="D38" s="71">
        <f>SUM(D39:D42)</f>
        <v>103350</v>
      </c>
      <c r="E38" s="71">
        <f>SUM(E39:E42)</f>
        <v>13202.5</v>
      </c>
      <c r="F38" s="71">
        <f>SUM(F39:F42)</f>
        <v>8727.5</v>
      </c>
      <c r="G38" s="105">
        <f>F38-E38</f>
        <v>-4475</v>
      </c>
      <c r="H38" s="105">
        <f>D38-C38</f>
        <v>-54554.98000000001</v>
      </c>
      <c r="I38" s="141"/>
      <c r="J38" s="184"/>
    </row>
    <row r="39" spans="1:10" ht="12.75" customHeight="1">
      <c r="A39" s="213" t="s">
        <v>74</v>
      </c>
      <c r="B39" s="154">
        <v>198390.48</v>
      </c>
      <c r="C39" s="154">
        <v>153355.98</v>
      </c>
      <c r="D39" s="154">
        <v>75863</v>
      </c>
      <c r="E39" s="154">
        <v>9461</v>
      </c>
      <c r="F39" s="154">
        <v>4880</v>
      </c>
      <c r="G39" s="105">
        <f>F39-E39</f>
        <v>-4581</v>
      </c>
      <c r="H39" s="105">
        <f>D39-C39</f>
        <v>-77492.98000000001</v>
      </c>
      <c r="I39" s="141"/>
      <c r="J39" s="184"/>
    </row>
    <row r="40" spans="1:10" ht="12.75" customHeight="1">
      <c r="A40" s="213" t="s">
        <v>75</v>
      </c>
      <c r="B40" s="154">
        <v>9444.6</v>
      </c>
      <c r="C40" s="154">
        <v>4549</v>
      </c>
      <c r="D40" s="154">
        <v>1160</v>
      </c>
      <c r="E40" s="154" t="s">
        <v>0</v>
      </c>
      <c r="F40" s="154">
        <v>1160</v>
      </c>
      <c r="G40" s="105">
        <f>+F40</f>
        <v>1160</v>
      </c>
      <c r="H40" s="105">
        <f>D40-C40</f>
        <v>-3389</v>
      </c>
      <c r="I40" s="141"/>
      <c r="J40" s="184"/>
    </row>
    <row r="41" spans="1:10" ht="12.75" customHeight="1">
      <c r="A41" s="213" t="s">
        <v>76</v>
      </c>
      <c r="B41" s="154" t="s">
        <v>0</v>
      </c>
      <c r="C41" s="154" t="s">
        <v>0</v>
      </c>
      <c r="D41" s="154">
        <v>22475.5</v>
      </c>
      <c r="E41" s="154">
        <v>1115</v>
      </c>
      <c r="F41" s="154">
        <v>1462.5</v>
      </c>
      <c r="G41" s="105">
        <f>F41-E41</f>
        <v>347.5</v>
      </c>
      <c r="H41" s="105">
        <f>D41</f>
        <v>22475.5</v>
      </c>
      <c r="I41" s="141"/>
      <c r="J41" s="184"/>
    </row>
    <row r="42" spans="1:10" ht="12.75" customHeight="1">
      <c r="A42" s="213" t="s">
        <v>77</v>
      </c>
      <c r="B42" s="154" t="s">
        <v>0</v>
      </c>
      <c r="C42" s="154" t="s">
        <v>0</v>
      </c>
      <c r="D42" s="154">
        <v>3851.5</v>
      </c>
      <c r="E42" s="154">
        <v>2626.5</v>
      </c>
      <c r="F42" s="154">
        <v>1225</v>
      </c>
      <c r="G42" s="105">
        <f>F42-E42</f>
        <v>-1401.5</v>
      </c>
      <c r="H42" s="105">
        <f>D42</f>
        <v>3851.5</v>
      </c>
      <c r="I42" s="141"/>
      <c r="J42" s="184"/>
    </row>
    <row r="43" spans="1:10" ht="12.75" customHeight="1">
      <c r="A43" s="212" t="s">
        <v>79</v>
      </c>
      <c r="B43" s="71">
        <f>SUM(B44:B46)</f>
        <v>110293.37</v>
      </c>
      <c r="C43" s="71">
        <v>81049.37</v>
      </c>
      <c r="D43" s="71">
        <f>SUM(D44:D47)</f>
        <v>71076.5</v>
      </c>
      <c r="E43" s="71">
        <f>SUM(E44:E47)</f>
        <v>7795.5</v>
      </c>
      <c r="F43" s="71">
        <f>SUM(F44:F47)</f>
        <v>7140</v>
      </c>
      <c r="G43" s="105">
        <f>F43-E43</f>
        <v>-655.5</v>
      </c>
      <c r="H43" s="105">
        <f>D43-C43</f>
        <v>-9972.869999999995</v>
      </c>
      <c r="I43" s="186"/>
      <c r="J43" s="184"/>
    </row>
    <row r="44" spans="1:10" ht="12.75" customHeight="1">
      <c r="A44" s="213" t="s">
        <v>74</v>
      </c>
      <c r="B44" s="154">
        <v>102293.37</v>
      </c>
      <c r="C44" s="154">
        <v>77049.37</v>
      </c>
      <c r="D44" s="154">
        <f>47895+475</f>
        <v>48370</v>
      </c>
      <c r="E44" s="154">
        <v>5000</v>
      </c>
      <c r="F44" s="154">
        <v>3910</v>
      </c>
      <c r="G44" s="105">
        <f>F44-E44</f>
        <v>-1090</v>
      </c>
      <c r="H44" s="105">
        <f>D44-C44</f>
        <v>-28679.369999999995</v>
      </c>
      <c r="I44" s="186"/>
      <c r="J44" s="184"/>
    </row>
    <row r="45" spans="1:10" ht="12.75" customHeight="1">
      <c r="A45" s="213" t="s">
        <v>75</v>
      </c>
      <c r="B45" s="154">
        <v>8000</v>
      </c>
      <c r="C45" s="154">
        <v>4000</v>
      </c>
      <c r="D45" s="154">
        <v>1160</v>
      </c>
      <c r="E45" s="154" t="s">
        <v>0</v>
      </c>
      <c r="F45" s="154">
        <v>1160</v>
      </c>
      <c r="G45" s="105">
        <f>+F45</f>
        <v>1160</v>
      </c>
      <c r="H45" s="105">
        <f>D45-C45</f>
        <v>-2840</v>
      </c>
      <c r="I45" s="141"/>
      <c r="J45" s="184"/>
    </row>
    <row r="46" spans="1:10" ht="12.75" customHeight="1">
      <c r="A46" s="213" t="s">
        <v>76</v>
      </c>
      <c r="B46" s="154" t="s">
        <v>0</v>
      </c>
      <c r="C46" s="154" t="s">
        <v>0</v>
      </c>
      <c r="D46" s="154">
        <f>17611+570</f>
        <v>18181</v>
      </c>
      <c r="E46" s="154">
        <v>500</v>
      </c>
      <c r="F46" s="154">
        <v>1000</v>
      </c>
      <c r="G46" s="105">
        <f>F46-E46</f>
        <v>500</v>
      </c>
      <c r="H46" s="105">
        <f>D46</f>
        <v>18181</v>
      </c>
      <c r="I46" s="141"/>
      <c r="J46" s="184"/>
    </row>
    <row r="47" spans="1:10" ht="12.75" customHeight="1">
      <c r="A47" s="213" t="s">
        <v>77</v>
      </c>
      <c r="B47" s="154" t="s">
        <v>0</v>
      </c>
      <c r="C47" s="154" t="s">
        <v>0</v>
      </c>
      <c r="D47" s="154">
        <f>3025.5+340</f>
        <v>3365.5</v>
      </c>
      <c r="E47" s="154">
        <v>2295.5</v>
      </c>
      <c r="F47" s="154">
        <v>1070</v>
      </c>
      <c r="G47" s="105">
        <f>F47-E47</f>
        <v>-1225.5</v>
      </c>
      <c r="H47" s="105">
        <f>D47</f>
        <v>3365.5</v>
      </c>
      <c r="I47" s="141"/>
      <c r="J47" s="184"/>
    </row>
    <row r="48" spans="1:10" ht="23.25" customHeight="1">
      <c r="A48" s="212" t="s">
        <v>80</v>
      </c>
      <c r="B48" s="202">
        <v>2.5798160534518506</v>
      </c>
      <c r="C48" s="202">
        <v>3.350078088417044</v>
      </c>
      <c r="D48" s="202">
        <v>1.61</v>
      </c>
      <c r="E48" s="202">
        <v>2.45</v>
      </c>
      <c r="F48" s="202">
        <v>2.12</v>
      </c>
      <c r="G48" s="105">
        <f>F48-E48</f>
        <v>-0.33000000000000007</v>
      </c>
      <c r="H48" s="105">
        <f>D48-C48</f>
        <v>-1.7400780884170437</v>
      </c>
      <c r="I48" s="187"/>
      <c r="J48" s="184"/>
    </row>
    <row r="49" spans="1:10" ht="12" customHeight="1">
      <c r="A49" s="213" t="s">
        <v>74</v>
      </c>
      <c r="B49" s="188">
        <v>2.5655802844417286</v>
      </c>
      <c r="C49" s="188">
        <v>3.3381125791675714</v>
      </c>
      <c r="D49" s="188">
        <v>1.08</v>
      </c>
      <c r="E49" s="188">
        <v>1.5140028475378524</v>
      </c>
      <c r="F49" s="188">
        <v>1.05</v>
      </c>
      <c r="G49" s="105">
        <f>F49-E49</f>
        <v>-0.46400284753785237</v>
      </c>
      <c r="H49" s="105">
        <f>D49-C49</f>
        <v>-2.2581125791675714</v>
      </c>
      <c r="I49" s="187"/>
      <c r="J49" s="184"/>
    </row>
    <row r="50" spans="1:10" ht="12" customHeight="1">
      <c r="A50" s="213" t="s">
        <v>75</v>
      </c>
      <c r="B50" s="188">
        <v>0.7298960272836348</v>
      </c>
      <c r="C50" s="188">
        <v>1.040580866000882</v>
      </c>
      <c r="D50" s="188">
        <v>2.39</v>
      </c>
      <c r="E50" s="188" t="s">
        <v>0</v>
      </c>
      <c r="F50" s="188">
        <v>2.39</v>
      </c>
      <c r="G50" s="202" t="s">
        <v>0</v>
      </c>
      <c r="H50" s="105">
        <f>D50-C50</f>
        <v>1.3494191339991182</v>
      </c>
      <c r="I50" s="187"/>
      <c r="J50" s="184"/>
    </row>
    <row r="51" spans="1:10" ht="12" customHeight="1">
      <c r="A51" s="213" t="s">
        <v>76</v>
      </c>
      <c r="B51" s="188" t="s">
        <v>0</v>
      </c>
      <c r="C51" s="188" t="s">
        <v>0</v>
      </c>
      <c r="D51" s="188">
        <v>2.76</v>
      </c>
      <c r="E51" s="188">
        <v>3.12026845564529</v>
      </c>
      <c r="F51" s="188">
        <v>2.94</v>
      </c>
      <c r="G51" s="105">
        <f>F51-E51</f>
        <v>-0.18026845564529026</v>
      </c>
      <c r="H51" s="202" t="s">
        <v>0</v>
      </c>
      <c r="I51" s="187"/>
      <c r="J51" s="184"/>
    </row>
    <row r="52" spans="1:9" ht="13.5" customHeight="1">
      <c r="A52" s="213" t="s">
        <v>77</v>
      </c>
      <c r="B52" s="188" t="s">
        <v>0</v>
      </c>
      <c r="C52" s="188" t="s">
        <v>0</v>
      </c>
      <c r="D52" s="141">
        <v>4.83</v>
      </c>
      <c r="E52" s="188">
        <v>4.666464116276669</v>
      </c>
      <c r="F52" s="188">
        <v>5</v>
      </c>
      <c r="G52" s="105">
        <f>F52-E52</f>
        <v>0.3335358837233313</v>
      </c>
      <c r="H52" s="202" t="s">
        <v>0</v>
      </c>
      <c r="I52" s="141"/>
    </row>
    <row r="53" spans="1:9" ht="12.75">
      <c r="A53" s="141"/>
      <c r="B53" s="141"/>
      <c r="C53" s="141"/>
      <c r="D53" s="141"/>
      <c r="E53" s="189"/>
      <c r="F53" s="141"/>
      <c r="G53" s="141"/>
      <c r="H53" s="141"/>
      <c r="I53" s="141"/>
    </row>
  </sheetData>
  <printOptions/>
  <pageMargins left="0.7480314960629921" right="0.2362204724409449" top="0.6299212598425197" bottom="0.2362204724409449" header="0.4724409448818898" footer="0.1968503937007874"/>
  <pageSetup fitToHeight="1" fitToWidth="1" horizontalDpi="600" verticalDpi="600" orientation="portrait" paperSize="9" scale="9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workbookViewId="0" topLeftCell="A1">
      <selection activeCell="B3" sqref="B3:H3"/>
    </sheetView>
  </sheetViews>
  <sheetFormatPr defaultColWidth="9.125" defaultRowHeight="12.75"/>
  <cols>
    <col min="1" max="1" width="27.25390625" style="2" customWidth="1"/>
    <col min="2" max="2" width="10.75390625" style="2" customWidth="1"/>
    <col min="3" max="4" width="11.125" style="2" customWidth="1"/>
    <col min="5" max="8" width="10.75390625" style="2" customWidth="1"/>
    <col min="9" max="9" width="9.00390625" style="2" customWidth="1"/>
    <col min="10" max="10" width="11.125" style="2" customWidth="1"/>
    <col min="11" max="16384" width="9.125" style="2" customWidth="1"/>
  </cols>
  <sheetData>
    <row r="1" spans="1:10" ht="15" customHeight="1">
      <c r="A1" s="32" t="s">
        <v>81</v>
      </c>
      <c r="B1" s="1"/>
      <c r="J1"/>
    </row>
    <row r="2" spans="1:7" s="5" customFormat="1" ht="12.75" customHeight="1">
      <c r="A2" s="4" t="s">
        <v>82</v>
      </c>
      <c r="B2" s="4"/>
      <c r="C2" s="6"/>
      <c r="D2" s="6"/>
      <c r="E2" s="6"/>
      <c r="F2" s="6"/>
      <c r="G2" s="6"/>
    </row>
    <row r="3" spans="1:8" ht="26.25" customHeight="1">
      <c r="A3" s="41"/>
      <c r="B3" s="101" t="s">
        <v>2</v>
      </c>
      <c r="C3" s="39" t="s">
        <v>57</v>
      </c>
      <c r="D3" s="147" t="s">
        <v>58</v>
      </c>
      <c r="E3" s="147" t="s">
        <v>23</v>
      </c>
      <c r="F3" s="147" t="s">
        <v>24</v>
      </c>
      <c r="G3" s="102" t="s">
        <v>29</v>
      </c>
      <c r="H3" s="102" t="s">
        <v>56</v>
      </c>
    </row>
    <row r="4" spans="1:13" ht="12.75" customHeight="1">
      <c r="A4" s="47" t="s">
        <v>83</v>
      </c>
      <c r="B4" s="71">
        <f>SUM(B5:B7)</f>
        <v>5397</v>
      </c>
      <c r="C4" s="71">
        <v>4411</v>
      </c>
      <c r="D4" s="71">
        <f>SUM(D5:D7)</f>
        <v>4420</v>
      </c>
      <c r="E4" s="71">
        <f>SUM(E5:E7)</f>
        <v>420</v>
      </c>
      <c r="F4" s="71">
        <f>SUM(F5:F7)</f>
        <v>500</v>
      </c>
      <c r="G4" s="50">
        <f aca="true" t="shared" si="0" ref="G4:G12">F4-E4</f>
        <v>80</v>
      </c>
      <c r="H4" s="50">
        <f>D4-C4</f>
        <v>9</v>
      </c>
      <c r="K4" s="57"/>
      <c r="L4" s="57"/>
      <c r="M4" s="57"/>
    </row>
    <row r="5" spans="1:13" ht="12.75" customHeight="1">
      <c r="A5" s="48" t="s">
        <v>84</v>
      </c>
      <c r="B5" s="68">
        <v>677</v>
      </c>
      <c r="C5" s="68">
        <v>531</v>
      </c>
      <c r="D5" s="205">
        <v>620</v>
      </c>
      <c r="E5" s="68">
        <v>40</v>
      </c>
      <c r="F5" s="68">
        <v>50</v>
      </c>
      <c r="G5" s="50">
        <f t="shared" si="0"/>
        <v>10</v>
      </c>
      <c r="H5" s="50">
        <f aca="true" t="shared" si="1" ref="H5:H19">D5-C5</f>
        <v>89</v>
      </c>
      <c r="K5" s="57"/>
      <c r="L5" s="57"/>
      <c r="M5" s="57"/>
    </row>
    <row r="6" spans="1:13" ht="12.75" customHeight="1">
      <c r="A6" s="48" t="s">
        <v>85</v>
      </c>
      <c r="B6" s="68">
        <v>1550</v>
      </c>
      <c r="C6" s="68">
        <v>1290</v>
      </c>
      <c r="D6" s="205">
        <v>1260</v>
      </c>
      <c r="E6" s="68">
        <v>80</v>
      </c>
      <c r="F6" s="68">
        <v>80</v>
      </c>
      <c r="G6" s="50">
        <f t="shared" si="0"/>
        <v>0</v>
      </c>
      <c r="H6" s="50">
        <f t="shared" si="1"/>
        <v>-30</v>
      </c>
      <c r="K6" s="57"/>
      <c r="L6" s="57"/>
      <c r="M6" s="57"/>
    </row>
    <row r="7" spans="1:13" ht="12.75" customHeight="1">
      <c r="A7" s="48" t="s">
        <v>86</v>
      </c>
      <c r="B7" s="68">
        <v>3170</v>
      </c>
      <c r="C7" s="68">
        <v>2590</v>
      </c>
      <c r="D7" s="205">
        <v>2540</v>
      </c>
      <c r="E7" s="68">
        <v>300</v>
      </c>
      <c r="F7" s="68">
        <v>370</v>
      </c>
      <c r="G7" s="50">
        <f t="shared" si="0"/>
        <v>70</v>
      </c>
      <c r="H7" s="50">
        <f t="shared" si="1"/>
        <v>-50</v>
      </c>
      <c r="K7" s="57"/>
      <c r="L7" s="57"/>
      <c r="M7" s="57"/>
    </row>
    <row r="8" spans="1:13" ht="12.75" customHeight="1">
      <c r="A8" s="47" t="s">
        <v>87</v>
      </c>
      <c r="B8" s="71">
        <f>SUM(B9:B11)</f>
        <v>10949.303</v>
      </c>
      <c r="C8" s="71">
        <v>9153.313</v>
      </c>
      <c r="D8" s="71">
        <f>SUM(D9:D11)</f>
        <v>7991.893899999999</v>
      </c>
      <c r="E8" s="71">
        <f>SUM(E9:E11)</f>
        <v>696.5</v>
      </c>
      <c r="F8" s="71">
        <f>SUM(F9:F11)</f>
        <v>470.33500000000004</v>
      </c>
      <c r="G8" s="50">
        <f t="shared" si="0"/>
        <v>-226.16499999999996</v>
      </c>
      <c r="H8" s="50">
        <f t="shared" si="1"/>
        <v>-1161.419100000001</v>
      </c>
      <c r="K8" s="57"/>
      <c r="L8" s="57"/>
      <c r="M8" s="57"/>
    </row>
    <row r="9" spans="1:13" ht="12.75" customHeight="1">
      <c r="A9" s="48" t="s">
        <v>88</v>
      </c>
      <c r="B9" s="68">
        <v>964.8</v>
      </c>
      <c r="C9" s="68">
        <v>615.3</v>
      </c>
      <c r="D9" s="68">
        <v>1078</v>
      </c>
      <c r="E9" s="68">
        <v>30</v>
      </c>
      <c r="F9" s="68">
        <v>5</v>
      </c>
      <c r="G9" s="50">
        <f t="shared" si="0"/>
        <v>-25</v>
      </c>
      <c r="H9" s="50">
        <f t="shared" si="1"/>
        <v>462.70000000000005</v>
      </c>
      <c r="K9" s="57"/>
      <c r="L9" s="57"/>
      <c r="M9" s="57"/>
    </row>
    <row r="10" spans="1:13" ht="12.75" customHeight="1">
      <c r="A10" s="48" t="s">
        <v>85</v>
      </c>
      <c r="B10" s="68">
        <v>4058.13</v>
      </c>
      <c r="C10" s="68">
        <v>3403.84</v>
      </c>
      <c r="D10" s="68">
        <v>2165.73</v>
      </c>
      <c r="E10" s="68">
        <v>80</v>
      </c>
      <c r="F10" s="68">
        <v>133.025</v>
      </c>
      <c r="G10" s="50">
        <f t="shared" si="0"/>
        <v>53.025000000000006</v>
      </c>
      <c r="H10" s="50">
        <f t="shared" si="1"/>
        <v>-1238.1100000000001</v>
      </c>
      <c r="K10" s="57"/>
      <c r="L10" s="57"/>
      <c r="M10" s="57"/>
    </row>
    <row r="11" spans="1:13" ht="12.75" customHeight="1">
      <c r="A11" s="76" t="s">
        <v>86</v>
      </c>
      <c r="B11" s="68">
        <v>5926.373</v>
      </c>
      <c r="C11" s="68">
        <v>5134.173</v>
      </c>
      <c r="D11" s="68">
        <v>4748.1639</v>
      </c>
      <c r="E11" s="68">
        <v>586.5</v>
      </c>
      <c r="F11" s="68">
        <v>332.31</v>
      </c>
      <c r="G11" s="50">
        <f t="shared" si="0"/>
        <v>-254.19</v>
      </c>
      <c r="H11" s="50">
        <f t="shared" si="1"/>
        <v>-386.0091000000002</v>
      </c>
      <c r="K11" s="57"/>
      <c r="L11" s="57"/>
      <c r="M11" s="57"/>
    </row>
    <row r="12" spans="1:13" ht="12.75" customHeight="1">
      <c r="A12" s="69" t="s">
        <v>89</v>
      </c>
      <c r="B12" s="71">
        <f>SUM(B13:B15)</f>
        <v>5719.71</v>
      </c>
      <c r="C12" s="71">
        <v>4814.11</v>
      </c>
      <c r="D12" s="71">
        <f>SUM(D13:D15)</f>
        <v>3851.3</v>
      </c>
      <c r="E12" s="71">
        <f>SUM(E13:E15)</f>
        <v>387.5</v>
      </c>
      <c r="F12" s="71">
        <f>SUM(F13:F15)</f>
        <v>300</v>
      </c>
      <c r="G12" s="50">
        <f t="shared" si="0"/>
        <v>-87.5</v>
      </c>
      <c r="H12" s="50">
        <f t="shared" si="1"/>
        <v>-962.8099999999995</v>
      </c>
      <c r="J12" s="49"/>
      <c r="K12" s="57"/>
      <c r="L12" s="57"/>
      <c r="M12" s="57"/>
    </row>
    <row r="13" spans="1:13" ht="12.75" customHeight="1">
      <c r="A13" s="48" t="s">
        <v>88</v>
      </c>
      <c r="B13" s="68">
        <v>456</v>
      </c>
      <c r="C13" s="68">
        <v>327</v>
      </c>
      <c r="D13" s="68">
        <v>420</v>
      </c>
      <c r="E13" s="68">
        <v>30</v>
      </c>
      <c r="F13" s="68" t="s">
        <v>0</v>
      </c>
      <c r="G13" s="50">
        <f>-E13</f>
        <v>-30</v>
      </c>
      <c r="H13" s="50">
        <f t="shared" si="1"/>
        <v>93</v>
      </c>
      <c r="J13" s="49"/>
      <c r="K13" s="57"/>
      <c r="L13" s="57"/>
      <c r="M13" s="57"/>
    </row>
    <row r="14" spans="1:13" ht="12.75" customHeight="1">
      <c r="A14" s="48" t="s">
        <v>85</v>
      </c>
      <c r="B14" s="68">
        <v>1800</v>
      </c>
      <c r="C14" s="68">
        <v>1535</v>
      </c>
      <c r="D14" s="68">
        <v>968.5</v>
      </c>
      <c r="E14" s="68">
        <v>40</v>
      </c>
      <c r="F14" s="68">
        <v>80</v>
      </c>
      <c r="G14" s="50">
        <f>F14-E14</f>
        <v>40</v>
      </c>
      <c r="H14" s="50">
        <f t="shared" si="1"/>
        <v>-566.5</v>
      </c>
      <c r="I14" s="73"/>
      <c r="J14" s="49"/>
      <c r="K14" s="57"/>
      <c r="L14" s="57"/>
      <c r="M14" s="57"/>
    </row>
    <row r="15" spans="1:13" ht="12.75" customHeight="1">
      <c r="A15" s="76" t="s">
        <v>86</v>
      </c>
      <c r="B15" s="68">
        <v>3463.71</v>
      </c>
      <c r="C15" s="68">
        <v>2952.11</v>
      </c>
      <c r="D15" s="68">
        <v>2462.8</v>
      </c>
      <c r="E15" s="68">
        <v>317.5</v>
      </c>
      <c r="F15" s="68">
        <v>220</v>
      </c>
      <c r="G15" s="50">
        <f>F15-E15</f>
        <v>-97.5</v>
      </c>
      <c r="H15" s="50">
        <f t="shared" si="1"/>
        <v>-489.30999999999995</v>
      </c>
      <c r="J15" s="49"/>
      <c r="K15" s="57"/>
      <c r="L15" s="57"/>
      <c r="M15" s="57"/>
    </row>
    <row r="16" spans="1:13" ht="12.75" customHeight="1">
      <c r="A16" s="69" t="s">
        <v>90</v>
      </c>
      <c r="B16" s="203">
        <v>9.855235605926069</v>
      </c>
      <c r="C16" s="203">
        <v>10.76331186605065</v>
      </c>
      <c r="D16" s="203">
        <v>4.92</v>
      </c>
      <c r="E16" s="203">
        <v>5.55</v>
      </c>
      <c r="F16" s="203">
        <v>5.47</v>
      </c>
      <c r="G16" s="50">
        <f>F16-E16</f>
        <v>-0.08000000000000007</v>
      </c>
      <c r="H16" s="50">
        <f t="shared" si="1"/>
        <v>-5.84331186605065</v>
      </c>
      <c r="J16" s="5"/>
      <c r="K16" s="78"/>
      <c r="L16" s="57"/>
      <c r="M16" s="57"/>
    </row>
    <row r="17" spans="1:13" ht="12.75" customHeight="1">
      <c r="A17" s="48" t="s">
        <v>88</v>
      </c>
      <c r="B17" s="204">
        <v>3.6194728260869566</v>
      </c>
      <c r="C17" s="204">
        <v>3.8618333333333332</v>
      </c>
      <c r="D17" s="204">
        <v>2.12</v>
      </c>
      <c r="E17" s="204">
        <v>2.67</v>
      </c>
      <c r="F17" s="204" t="s">
        <v>0</v>
      </c>
      <c r="G17" s="50" t="s">
        <v>0</v>
      </c>
      <c r="H17" s="50">
        <f t="shared" si="1"/>
        <v>-1.7418333333333331</v>
      </c>
      <c r="J17" s="68"/>
      <c r="K17" s="24"/>
      <c r="L17" s="57"/>
      <c r="M17" s="57"/>
    </row>
    <row r="18" spans="1:13" ht="12.75" customHeight="1">
      <c r="A18" s="48" t="s">
        <v>85</v>
      </c>
      <c r="B18" s="204">
        <v>8.08351551724138</v>
      </c>
      <c r="C18" s="204">
        <v>8.895687500000001</v>
      </c>
      <c r="D18" s="204">
        <v>3.94</v>
      </c>
      <c r="E18" s="204">
        <v>4.74</v>
      </c>
      <c r="F18" s="204">
        <v>4.95</v>
      </c>
      <c r="G18" s="50">
        <f>F18-E18</f>
        <v>0.20999999999999996</v>
      </c>
      <c r="H18" s="50">
        <f t="shared" si="1"/>
        <v>-4.955687500000002</v>
      </c>
      <c r="L18" s="57"/>
      <c r="M18" s="57"/>
    </row>
    <row r="19" spans="1:13" ht="12.75" customHeight="1">
      <c r="A19" s="48" t="s">
        <v>86</v>
      </c>
      <c r="B19" s="204">
        <v>11.278135577538727</v>
      </c>
      <c r="C19" s="204">
        <v>12.219149832864794</v>
      </c>
      <c r="D19" s="204">
        <v>5.75</v>
      </c>
      <c r="E19" s="204">
        <v>5.92</v>
      </c>
      <c r="F19" s="204">
        <v>5.67</v>
      </c>
      <c r="G19" s="50">
        <f>F19-E19</f>
        <v>-0.25</v>
      </c>
      <c r="H19" s="50">
        <f t="shared" si="1"/>
        <v>-6.469149832864794</v>
      </c>
      <c r="J19" s="68"/>
      <c r="K19" s="66"/>
      <c r="L19" s="57"/>
      <c r="M19" s="57"/>
    </row>
    <row r="20" spans="2:3" ht="15" customHeight="1">
      <c r="B20" s="7"/>
      <c r="C20" s="7"/>
    </row>
    <row r="21" spans="1:3" ht="15" customHeight="1">
      <c r="A21" s="32"/>
      <c r="B21" s="206"/>
      <c r="C21" s="7"/>
    </row>
    <row r="22" spans="1:8" s="5" customFormat="1" ht="12.75" customHeight="1">
      <c r="A22" s="82" t="s">
        <v>91</v>
      </c>
      <c r="B22" s="83"/>
      <c r="C22" s="84"/>
      <c r="D22" s="84"/>
      <c r="E22" s="84"/>
      <c r="F22" s="84"/>
      <c r="G22" s="84"/>
      <c r="H22" s="84"/>
    </row>
    <row r="23" spans="1:12" ht="12.75" customHeight="1">
      <c r="A23" s="85" t="s">
        <v>82</v>
      </c>
      <c r="B23" s="85"/>
      <c r="C23" s="86"/>
      <c r="D23" s="86"/>
      <c r="E23" s="86"/>
      <c r="F23" s="86"/>
      <c r="G23" s="86"/>
      <c r="H23" s="87"/>
      <c r="I23" s="71"/>
      <c r="L23" s="80"/>
    </row>
    <row r="24" spans="1:8" ht="26.25" customHeight="1">
      <c r="A24" s="41"/>
      <c r="B24" s="101" t="s">
        <v>2</v>
      </c>
      <c r="C24" s="39" t="s">
        <v>57</v>
      </c>
      <c r="D24" s="147" t="s">
        <v>58</v>
      </c>
      <c r="E24" s="147" t="s">
        <v>23</v>
      </c>
      <c r="F24" s="147" t="s">
        <v>24</v>
      </c>
      <c r="G24" s="102" t="s">
        <v>29</v>
      </c>
      <c r="H24" s="102" t="s">
        <v>56</v>
      </c>
    </row>
    <row r="25" spans="1:12" ht="12.75" customHeight="1">
      <c r="A25" s="88" t="s">
        <v>83</v>
      </c>
      <c r="B25" s="89">
        <v>6675</v>
      </c>
      <c r="C25" s="89">
        <v>4405</v>
      </c>
      <c r="D25" s="89">
        <f>SUM(D26:D29)</f>
        <v>6945</v>
      </c>
      <c r="E25" s="89">
        <f>SUM(E26:E29)</f>
        <v>850</v>
      </c>
      <c r="F25" s="89">
        <f>SUM(F26:F29)</f>
        <v>570</v>
      </c>
      <c r="G25" s="50">
        <f>+F25-E25</f>
        <v>-280</v>
      </c>
      <c r="H25" s="50">
        <f>+D25-C25</f>
        <v>2540</v>
      </c>
      <c r="I25" s="68"/>
      <c r="J25" s="5"/>
      <c r="K25" s="5"/>
      <c r="L25" s="80"/>
    </row>
    <row r="26" spans="1:12" ht="12.75" customHeight="1">
      <c r="A26" s="90" t="s">
        <v>92</v>
      </c>
      <c r="B26" s="91">
        <v>3649</v>
      </c>
      <c r="C26" s="91">
        <v>3449</v>
      </c>
      <c r="D26" s="91">
        <v>2035</v>
      </c>
      <c r="E26" s="91">
        <v>250</v>
      </c>
      <c r="F26" s="91">
        <v>200</v>
      </c>
      <c r="G26" s="50">
        <f>+F26-E26</f>
        <v>-50</v>
      </c>
      <c r="H26" s="50">
        <f>+D26-C26</f>
        <v>-1414</v>
      </c>
      <c r="I26" s="68"/>
      <c r="J26" s="132"/>
      <c r="K26" s="136"/>
      <c r="L26" s="80"/>
    </row>
    <row r="27" spans="1:12" ht="12.75" customHeight="1">
      <c r="A27" s="90" t="s">
        <v>93</v>
      </c>
      <c r="B27" s="91">
        <v>1970</v>
      </c>
      <c r="C27" s="91">
        <v>200</v>
      </c>
      <c r="D27" s="91">
        <v>1350</v>
      </c>
      <c r="E27" s="91" t="s">
        <v>0</v>
      </c>
      <c r="F27" s="91" t="s">
        <v>0</v>
      </c>
      <c r="G27" s="50" t="s">
        <v>0</v>
      </c>
      <c r="H27" s="50">
        <f>+D27-C27</f>
        <v>1150</v>
      </c>
      <c r="I27" s="68"/>
      <c r="J27" s="132"/>
      <c r="K27" s="136"/>
      <c r="L27" s="80"/>
    </row>
    <row r="28" spans="1:12" ht="12.75" customHeight="1">
      <c r="A28" s="90" t="s">
        <v>94</v>
      </c>
      <c r="B28" s="91">
        <v>1056</v>
      </c>
      <c r="C28" s="91">
        <v>756</v>
      </c>
      <c r="D28" s="91">
        <v>2000</v>
      </c>
      <c r="E28" s="91" t="s">
        <v>0</v>
      </c>
      <c r="F28" s="91">
        <v>370</v>
      </c>
      <c r="G28" s="89">
        <f>+F28</f>
        <v>370</v>
      </c>
      <c r="H28" s="50">
        <f>+D28-C28</f>
        <v>1244</v>
      </c>
      <c r="I28" s="51"/>
      <c r="J28" s="132"/>
      <c r="K28" s="136"/>
      <c r="L28" s="80"/>
    </row>
    <row r="29" spans="1:12" ht="12.75" customHeight="1">
      <c r="A29" s="90" t="s">
        <v>95</v>
      </c>
      <c r="B29" s="91" t="s">
        <v>0</v>
      </c>
      <c r="C29" s="91" t="s">
        <v>0</v>
      </c>
      <c r="D29" s="91">
        <v>1560</v>
      </c>
      <c r="E29" s="91">
        <v>600</v>
      </c>
      <c r="F29" s="91" t="s">
        <v>0</v>
      </c>
      <c r="G29" s="50">
        <f>-E29</f>
        <v>-600</v>
      </c>
      <c r="H29" s="50">
        <f>+D29</f>
        <v>1560</v>
      </c>
      <c r="I29" s="51"/>
      <c r="J29" s="132"/>
      <c r="K29" s="136"/>
      <c r="L29" s="80"/>
    </row>
    <row r="30" spans="1:12" ht="12.75" customHeight="1">
      <c r="A30" s="88" t="s">
        <v>87</v>
      </c>
      <c r="B30" s="89">
        <v>11562.787</v>
      </c>
      <c r="C30" s="89">
        <v>5852.187</v>
      </c>
      <c r="D30" s="89">
        <f>SUM(D31:D34)</f>
        <v>13355.363100000002</v>
      </c>
      <c r="E30" s="89">
        <f>SUM(E31:E34)</f>
        <v>590.9</v>
      </c>
      <c r="F30" s="89">
        <f>SUM(F31:F34)</f>
        <v>908.6758</v>
      </c>
      <c r="G30" s="50">
        <f>+F30-E30</f>
        <v>317.7758</v>
      </c>
      <c r="H30" s="50">
        <f>+D30-C30</f>
        <v>7503.176100000002</v>
      </c>
      <c r="I30" s="51"/>
      <c r="J30" s="132"/>
      <c r="K30" s="136"/>
      <c r="L30" s="80"/>
    </row>
    <row r="31" spans="1:12" ht="12.75" customHeight="1">
      <c r="A31" s="90" t="s">
        <v>92</v>
      </c>
      <c r="B31" s="91">
        <v>5584.95</v>
      </c>
      <c r="C31" s="91">
        <v>4854.95</v>
      </c>
      <c r="D31" s="91">
        <v>4200.033</v>
      </c>
      <c r="E31" s="91">
        <v>38</v>
      </c>
      <c r="F31" s="91">
        <v>266.8333</v>
      </c>
      <c r="G31" s="50">
        <f>+F31-E31</f>
        <v>228.8333</v>
      </c>
      <c r="H31" s="50">
        <f>+D31-C31</f>
        <v>-654.9169999999995</v>
      </c>
      <c r="I31" s="51"/>
      <c r="J31" s="137"/>
      <c r="K31" s="136"/>
      <c r="L31" s="80"/>
    </row>
    <row r="32" spans="1:12" ht="12.75" customHeight="1">
      <c r="A32" s="90" t="s">
        <v>93</v>
      </c>
      <c r="B32" s="91">
        <v>4714.4</v>
      </c>
      <c r="C32" s="91">
        <v>462</v>
      </c>
      <c r="D32" s="91">
        <v>2682.5</v>
      </c>
      <c r="E32" s="91" t="s">
        <v>0</v>
      </c>
      <c r="F32" s="91" t="s">
        <v>0</v>
      </c>
      <c r="G32" s="89" t="s">
        <v>0</v>
      </c>
      <c r="H32" s="50">
        <f>+D32-C32</f>
        <v>2220.5</v>
      </c>
      <c r="I32" s="51"/>
      <c r="J32" s="138"/>
      <c r="K32" s="136"/>
      <c r="L32" s="80"/>
    </row>
    <row r="33" spans="1:12" ht="12.75" customHeight="1">
      <c r="A33" s="90" t="s">
        <v>94</v>
      </c>
      <c r="B33" s="91">
        <v>1263.437</v>
      </c>
      <c r="C33" s="91">
        <v>535.237</v>
      </c>
      <c r="D33" s="91">
        <v>3325.1425</v>
      </c>
      <c r="E33" s="91" t="s">
        <v>0</v>
      </c>
      <c r="F33" s="91">
        <v>641.8425</v>
      </c>
      <c r="G33" s="89">
        <f>F33</f>
        <v>641.8425</v>
      </c>
      <c r="H33" s="50">
        <f>+D33-C33</f>
        <v>2789.9055</v>
      </c>
      <c r="I33" s="72"/>
      <c r="J33" s="138"/>
      <c r="K33" s="136"/>
      <c r="L33" s="80"/>
    </row>
    <row r="34" spans="1:12" ht="12.75" customHeight="1">
      <c r="A34" s="90" t="s">
        <v>95</v>
      </c>
      <c r="B34" s="91" t="s">
        <v>0</v>
      </c>
      <c r="C34" s="91" t="s">
        <v>0</v>
      </c>
      <c r="D34" s="91">
        <v>3147.6876</v>
      </c>
      <c r="E34" s="91">
        <v>552.9</v>
      </c>
      <c r="F34" s="91" t="s">
        <v>0</v>
      </c>
      <c r="G34" s="50">
        <f>-E34</f>
        <v>-552.9</v>
      </c>
      <c r="H34" s="50">
        <f>+D34</f>
        <v>3147.6876</v>
      </c>
      <c r="I34" s="72"/>
      <c r="J34" s="138"/>
      <c r="K34" s="136"/>
      <c r="L34" s="80"/>
    </row>
    <row r="35" spans="1:12" ht="12.75" customHeight="1">
      <c r="A35" s="92" t="s">
        <v>89</v>
      </c>
      <c r="B35" s="89">
        <v>7994.65</v>
      </c>
      <c r="C35" s="89">
        <v>5353.8</v>
      </c>
      <c r="D35" s="89">
        <f>SUM(D36:D39)</f>
        <v>8309.75</v>
      </c>
      <c r="E35" s="89">
        <f>SUM(E36:E39)</f>
        <v>575.9</v>
      </c>
      <c r="F35" s="89">
        <f>SUM(F36:F39)</f>
        <v>770</v>
      </c>
      <c r="G35" s="50">
        <f>+F35-E35</f>
        <v>194.10000000000002</v>
      </c>
      <c r="H35" s="50">
        <f>+D35-C35</f>
        <v>2955.95</v>
      </c>
      <c r="I35" s="68"/>
      <c r="J35" s="138"/>
      <c r="K35" s="136"/>
      <c r="L35" s="80"/>
    </row>
    <row r="36" spans="1:12" ht="12.75" customHeight="1">
      <c r="A36" s="90" t="s">
        <v>92</v>
      </c>
      <c r="B36" s="91">
        <v>4758.5</v>
      </c>
      <c r="C36" s="91">
        <v>4458.5</v>
      </c>
      <c r="D36" s="91">
        <v>2461.85</v>
      </c>
      <c r="E36" s="91">
        <v>38</v>
      </c>
      <c r="F36" s="91">
        <v>200</v>
      </c>
      <c r="G36" s="50">
        <f>+F36-E36</f>
        <v>162</v>
      </c>
      <c r="H36" s="50">
        <f>+D36-C36</f>
        <v>-1996.65</v>
      </c>
      <c r="I36" s="68"/>
      <c r="J36" s="138"/>
      <c r="K36" s="136"/>
      <c r="L36" s="80"/>
    </row>
    <row r="37" spans="1:12" ht="12.75" customHeight="1">
      <c r="A37" s="90" t="s">
        <v>93</v>
      </c>
      <c r="B37" s="91">
        <v>2140.85</v>
      </c>
      <c r="C37" s="91">
        <v>400</v>
      </c>
      <c r="D37" s="91">
        <v>1550</v>
      </c>
      <c r="E37" s="91" t="s">
        <v>0</v>
      </c>
      <c r="F37" s="91" t="s">
        <v>0</v>
      </c>
      <c r="G37" s="89" t="s">
        <v>0</v>
      </c>
      <c r="H37" s="50">
        <f>+D37-C37</f>
        <v>1150</v>
      </c>
      <c r="I37" s="68"/>
      <c r="J37" s="138"/>
      <c r="K37" s="136"/>
      <c r="L37" s="80"/>
    </row>
    <row r="38" spans="1:12" ht="12.75" customHeight="1">
      <c r="A38" s="90" t="s">
        <v>94</v>
      </c>
      <c r="B38" s="91">
        <v>1095.3</v>
      </c>
      <c r="C38" s="91">
        <v>495.3</v>
      </c>
      <c r="D38" s="91">
        <v>2200</v>
      </c>
      <c r="E38" s="91" t="s">
        <v>0</v>
      </c>
      <c r="F38" s="91">
        <v>570</v>
      </c>
      <c r="G38" s="89">
        <f>+F38</f>
        <v>570</v>
      </c>
      <c r="H38" s="50">
        <f>+D38-C38</f>
        <v>1704.7</v>
      </c>
      <c r="I38" s="68"/>
      <c r="J38" s="138"/>
      <c r="K38" s="136"/>
      <c r="L38" s="80"/>
    </row>
    <row r="39" spans="1:12" ht="12.75" customHeight="1">
      <c r="A39" s="90" t="s">
        <v>95</v>
      </c>
      <c r="B39" s="91" t="s">
        <v>0</v>
      </c>
      <c r="C39" s="91" t="s">
        <v>0</v>
      </c>
      <c r="D39" s="91">
        <v>2097.9</v>
      </c>
      <c r="E39" s="91">
        <v>537.9</v>
      </c>
      <c r="F39" s="91" t="s">
        <v>0</v>
      </c>
      <c r="G39" s="50">
        <f>-E39</f>
        <v>-537.9</v>
      </c>
      <c r="H39" s="50">
        <f>+D39</f>
        <v>2097.9</v>
      </c>
      <c r="I39" s="68"/>
      <c r="J39" s="138"/>
      <c r="K39" s="136"/>
      <c r="L39" s="80"/>
    </row>
    <row r="40" spans="1:12" ht="12.75" customHeight="1">
      <c r="A40" s="92" t="s">
        <v>90</v>
      </c>
      <c r="B40" s="94">
        <v>16.530439658354517</v>
      </c>
      <c r="C40" s="94">
        <v>16.7906445516261</v>
      </c>
      <c r="D40" s="94">
        <v>13.37</v>
      </c>
      <c r="E40" s="94">
        <v>15.81</v>
      </c>
      <c r="F40" s="94">
        <v>13.16</v>
      </c>
      <c r="G40" s="50">
        <f>+F40-E40</f>
        <v>-2.6500000000000004</v>
      </c>
      <c r="H40" s="50">
        <f>+D40-C40</f>
        <v>-3.4206445516261024</v>
      </c>
      <c r="I40" s="68"/>
      <c r="J40" s="138"/>
      <c r="K40" s="136"/>
      <c r="L40" s="80"/>
    </row>
    <row r="41" spans="1:12" ht="12.75" customHeight="1">
      <c r="A41" s="90" t="s">
        <v>92</v>
      </c>
      <c r="B41" s="95">
        <v>16.118000000000002</v>
      </c>
      <c r="C41" s="95">
        <v>16.375555555555554</v>
      </c>
      <c r="D41" s="95">
        <v>10.3</v>
      </c>
      <c r="E41" s="95">
        <v>9.69</v>
      </c>
      <c r="F41" s="95">
        <v>9.78</v>
      </c>
      <c r="G41" s="50">
        <f>+F41-E41</f>
        <v>0.08999999999999986</v>
      </c>
      <c r="H41" s="50">
        <f>+D41-C41</f>
        <v>-6.075555555555553</v>
      </c>
      <c r="I41" s="68"/>
      <c r="J41" s="137"/>
      <c r="K41" s="136"/>
      <c r="L41" s="80"/>
    </row>
    <row r="42" spans="1:11" ht="12.75" customHeight="1">
      <c r="A42" s="90" t="s">
        <v>93</v>
      </c>
      <c r="B42" s="95">
        <v>15.87049164520643</v>
      </c>
      <c r="C42" s="95">
        <v>16.73</v>
      </c>
      <c r="D42" s="95">
        <v>11.69</v>
      </c>
      <c r="E42" s="91" t="s">
        <v>0</v>
      </c>
      <c r="F42" s="91" t="s">
        <v>0</v>
      </c>
      <c r="G42" s="89" t="s">
        <v>0</v>
      </c>
      <c r="H42" s="50">
        <f>+D42-C42</f>
        <v>-5.040000000000001</v>
      </c>
      <c r="I42" s="68"/>
      <c r="J42" s="5"/>
      <c r="K42" s="5"/>
    </row>
    <row r="43" spans="1:12" ht="12.75" customHeight="1">
      <c r="A43" s="90" t="s">
        <v>94</v>
      </c>
      <c r="B43" s="95">
        <v>19.1225</v>
      </c>
      <c r="C43" s="95">
        <v>19.47</v>
      </c>
      <c r="D43" s="95">
        <v>15.01</v>
      </c>
      <c r="E43" s="95" t="s">
        <v>0</v>
      </c>
      <c r="F43" s="95">
        <v>14.99</v>
      </c>
      <c r="G43" s="89" t="s">
        <v>0</v>
      </c>
      <c r="H43" s="50">
        <f>+D43-C43</f>
        <v>-4.459999999999999</v>
      </c>
      <c r="I43" s="72"/>
      <c r="J43" s="138"/>
      <c r="K43" s="136"/>
      <c r="L43" s="67"/>
    </row>
    <row r="44" spans="1:12" ht="12.75" customHeight="1">
      <c r="A44" s="46" t="s">
        <v>95</v>
      </c>
      <c r="B44" s="70" t="s">
        <v>0</v>
      </c>
      <c r="C44" s="70" t="s">
        <v>0</v>
      </c>
      <c r="D44" s="95">
        <v>16.75</v>
      </c>
      <c r="E44" s="95">
        <v>16.24</v>
      </c>
      <c r="F44" s="95" t="s">
        <v>0</v>
      </c>
      <c r="G44" s="89" t="s">
        <v>0</v>
      </c>
      <c r="H44" s="89" t="s">
        <v>0</v>
      </c>
      <c r="I44" s="68"/>
      <c r="J44" s="68"/>
      <c r="K44" s="67"/>
      <c r="L44" s="67"/>
    </row>
    <row r="45" spans="1:12" ht="12.75" customHeight="1">
      <c r="A45" s="46"/>
      <c r="B45" s="70"/>
      <c r="C45" s="70"/>
      <c r="D45" s="70"/>
      <c r="E45" s="70"/>
      <c r="F45" s="70"/>
      <c r="G45" s="50"/>
      <c r="H45" s="50"/>
      <c r="I45" s="68"/>
      <c r="J45" s="68"/>
      <c r="K45" s="67"/>
      <c r="L45" s="67"/>
    </row>
    <row r="46" spans="1:11" s="5" customFormat="1" ht="12.75" customHeight="1">
      <c r="A46" s="214" t="s">
        <v>96</v>
      </c>
      <c r="B46" s="83"/>
      <c r="C46" s="84"/>
      <c r="D46" s="84"/>
      <c r="E46" s="84"/>
      <c r="F46" s="84"/>
      <c r="G46" s="131"/>
      <c r="H46" s="84"/>
      <c r="K46" s="78"/>
    </row>
    <row r="47" spans="1:12" ht="12.75" customHeight="1">
      <c r="A47" s="215" t="s">
        <v>97</v>
      </c>
      <c r="B47" s="85"/>
      <c r="C47" s="86"/>
      <c r="D47" s="86"/>
      <c r="E47" s="86"/>
      <c r="F47" s="86"/>
      <c r="G47" s="131"/>
      <c r="H47" s="87"/>
      <c r="I47" s="71"/>
      <c r="J47" s="68"/>
      <c r="K47" s="24"/>
      <c r="L47" s="80"/>
    </row>
    <row r="48" spans="1:8" ht="26.25" customHeight="1">
      <c r="A48" s="41"/>
      <c r="B48" s="101" t="s">
        <v>2</v>
      </c>
      <c r="C48" s="39" t="s">
        <v>57</v>
      </c>
      <c r="D48" s="147" t="s">
        <v>58</v>
      </c>
      <c r="E48" s="147" t="s">
        <v>23</v>
      </c>
      <c r="F48" s="147" t="s">
        <v>24</v>
      </c>
      <c r="G48" s="102" t="s">
        <v>29</v>
      </c>
      <c r="H48" s="102" t="s">
        <v>56</v>
      </c>
    </row>
    <row r="49" spans="1:12" ht="12.75" customHeight="1">
      <c r="A49" s="88" t="s">
        <v>83</v>
      </c>
      <c r="B49" s="89">
        <v>340</v>
      </c>
      <c r="C49" s="89">
        <v>340</v>
      </c>
      <c r="D49" s="70" t="s">
        <v>0</v>
      </c>
      <c r="E49" s="70" t="s">
        <v>0</v>
      </c>
      <c r="F49" s="70" t="s">
        <v>0</v>
      </c>
      <c r="G49" s="50" t="s">
        <v>0</v>
      </c>
      <c r="H49" s="50">
        <f>-C49</f>
        <v>-340</v>
      </c>
      <c r="I49" s="68"/>
      <c r="J49" s="68"/>
      <c r="K49" s="66"/>
      <c r="L49" s="80"/>
    </row>
    <row r="50" spans="1:12" ht="12.75" customHeight="1">
      <c r="A50" s="90" t="s">
        <v>94</v>
      </c>
      <c r="B50" s="91">
        <v>340</v>
      </c>
      <c r="C50" s="91">
        <v>340</v>
      </c>
      <c r="D50" s="70" t="s">
        <v>0</v>
      </c>
      <c r="E50" s="70" t="s">
        <v>0</v>
      </c>
      <c r="F50" s="70" t="s">
        <v>0</v>
      </c>
      <c r="G50" s="130" t="s">
        <v>0</v>
      </c>
      <c r="H50" s="50">
        <f aca="true" t="shared" si="2" ref="H50:H54">-C50</f>
        <v>-340</v>
      </c>
      <c r="I50" s="51"/>
      <c r="J50" s="51"/>
      <c r="K50" s="80"/>
      <c r="L50" s="80"/>
    </row>
    <row r="51" spans="1:12" ht="12.75" customHeight="1">
      <c r="A51" s="88" t="s">
        <v>87</v>
      </c>
      <c r="B51" s="89">
        <v>49.4</v>
      </c>
      <c r="C51" s="89">
        <v>49.4</v>
      </c>
      <c r="D51" s="70" t="s">
        <v>0</v>
      </c>
      <c r="E51" s="70" t="s">
        <v>0</v>
      </c>
      <c r="F51" s="70" t="s">
        <v>0</v>
      </c>
      <c r="G51" s="130" t="s">
        <v>0</v>
      </c>
      <c r="H51" s="50">
        <f t="shared" si="2"/>
        <v>-49.4</v>
      </c>
      <c r="I51" s="51"/>
      <c r="J51" s="51"/>
      <c r="K51" s="80"/>
      <c r="L51" s="80"/>
    </row>
    <row r="52" spans="1:12" ht="12.75" customHeight="1">
      <c r="A52" s="90" t="s">
        <v>94</v>
      </c>
      <c r="B52" s="91">
        <v>49.4</v>
      </c>
      <c r="C52" s="91">
        <v>49.4</v>
      </c>
      <c r="D52" s="70" t="s">
        <v>0</v>
      </c>
      <c r="E52" s="70" t="s">
        <v>0</v>
      </c>
      <c r="F52" s="70" t="s">
        <v>0</v>
      </c>
      <c r="G52" s="130" t="s">
        <v>0</v>
      </c>
      <c r="H52" s="50">
        <f t="shared" si="2"/>
        <v>-49.4</v>
      </c>
      <c r="I52" s="72"/>
      <c r="J52" s="68"/>
      <c r="K52" s="80"/>
      <c r="L52" s="80"/>
    </row>
    <row r="53" spans="1:12" ht="12.75" customHeight="1">
      <c r="A53" s="92" t="s">
        <v>89</v>
      </c>
      <c r="B53" s="89">
        <v>49.4</v>
      </c>
      <c r="C53" s="89">
        <v>49.4</v>
      </c>
      <c r="D53" s="70" t="s">
        <v>0</v>
      </c>
      <c r="E53" s="70" t="s">
        <v>0</v>
      </c>
      <c r="F53" s="70" t="s">
        <v>0</v>
      </c>
      <c r="G53" s="130" t="s">
        <v>0</v>
      </c>
      <c r="H53" s="50">
        <f>-C53</f>
        <v>-49.4</v>
      </c>
      <c r="I53" s="68"/>
      <c r="J53" s="68"/>
      <c r="K53" s="80"/>
      <c r="L53" s="80"/>
    </row>
    <row r="54" spans="1:12" ht="12.75" customHeight="1">
      <c r="A54" s="90" t="s">
        <v>94</v>
      </c>
      <c r="B54" s="91">
        <v>49.4</v>
      </c>
      <c r="C54" s="91">
        <v>49.4</v>
      </c>
      <c r="D54" s="70" t="s">
        <v>0</v>
      </c>
      <c r="E54" s="70" t="s">
        <v>0</v>
      </c>
      <c r="F54" s="70" t="s">
        <v>0</v>
      </c>
      <c r="G54" s="130" t="s">
        <v>0</v>
      </c>
      <c r="H54" s="50">
        <f t="shared" si="2"/>
        <v>-49.4</v>
      </c>
      <c r="I54" s="68"/>
      <c r="J54" s="68"/>
      <c r="K54" s="80"/>
      <c r="L54" s="80"/>
    </row>
    <row r="55" spans="1:12" ht="12.75" customHeight="1">
      <c r="A55" s="92" t="s">
        <v>90</v>
      </c>
      <c r="B55" s="94">
        <v>1.75</v>
      </c>
      <c r="C55" s="94">
        <v>1.75</v>
      </c>
      <c r="D55" s="70" t="s">
        <v>0</v>
      </c>
      <c r="E55" s="70" t="s">
        <v>0</v>
      </c>
      <c r="F55" s="70" t="s">
        <v>0</v>
      </c>
      <c r="G55" s="130" t="s">
        <v>0</v>
      </c>
      <c r="H55" s="130" t="s">
        <v>0</v>
      </c>
      <c r="I55" s="68"/>
      <c r="J55" s="68"/>
      <c r="K55" s="80"/>
      <c r="L55" s="80"/>
    </row>
    <row r="56" spans="1:12" ht="12.75" customHeight="1">
      <c r="A56" s="90" t="s">
        <v>94</v>
      </c>
      <c r="B56" s="95">
        <v>1.75</v>
      </c>
      <c r="C56" s="95">
        <v>1.75</v>
      </c>
      <c r="D56" s="70" t="s">
        <v>0</v>
      </c>
      <c r="E56" s="70" t="s">
        <v>0</v>
      </c>
      <c r="F56" s="70" t="s">
        <v>0</v>
      </c>
      <c r="G56" s="130" t="s">
        <v>0</v>
      </c>
      <c r="H56" s="130" t="s">
        <v>0</v>
      </c>
      <c r="I56" s="72"/>
      <c r="J56" s="68"/>
      <c r="K56" s="67"/>
      <c r="L56" s="67"/>
    </row>
  </sheetData>
  <printOptions/>
  <pageMargins left="0.7480314960629921" right="0.2362204724409449" top="0.6692913385826772" bottom="0.2362204724409449" header="0.5905511811023623" footer="0.1968503937007874"/>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34"/>
  <sheetViews>
    <sheetView workbookViewId="0" topLeftCell="A1">
      <selection activeCell="B3" sqref="B3:H3"/>
    </sheetView>
  </sheetViews>
  <sheetFormatPr defaultColWidth="9.125" defaultRowHeight="12.75"/>
  <cols>
    <col min="1" max="1" width="27.25390625" style="141" customWidth="1"/>
    <col min="2" max="2" width="10.75390625" style="141" customWidth="1"/>
    <col min="3" max="4" width="11.125" style="141" customWidth="1"/>
    <col min="5" max="8" width="10.75390625" style="141" customWidth="1"/>
    <col min="9" max="9" width="9.00390625" style="141" customWidth="1"/>
    <col min="10" max="10" width="11.125" style="141" customWidth="1"/>
    <col min="11" max="16384" width="9.125" style="141" customWidth="1"/>
  </cols>
  <sheetData>
    <row r="1" spans="1:10" ht="12.75">
      <c r="A1" s="32" t="s">
        <v>98</v>
      </c>
      <c r="B1" s="140"/>
      <c r="J1" s="142"/>
    </row>
    <row r="2" spans="1:11" s="145" customFormat="1" ht="12.75">
      <c r="A2" s="4" t="s">
        <v>99</v>
      </c>
      <c r="B2" s="143"/>
      <c r="C2" s="144"/>
      <c r="D2" s="144"/>
      <c r="E2" s="144"/>
      <c r="F2" s="144"/>
      <c r="G2" s="144"/>
      <c r="K2" s="146"/>
    </row>
    <row r="3" spans="1:13" ht="26.25" customHeight="1">
      <c r="A3" s="100"/>
      <c r="B3" s="101" t="s">
        <v>2</v>
      </c>
      <c r="C3" s="39" t="s">
        <v>57</v>
      </c>
      <c r="D3" s="147" t="s">
        <v>58</v>
      </c>
      <c r="E3" s="147" t="s">
        <v>23</v>
      </c>
      <c r="F3" s="147" t="s">
        <v>24</v>
      </c>
      <c r="G3" s="102" t="s">
        <v>29</v>
      </c>
      <c r="H3" s="102" t="s">
        <v>56</v>
      </c>
      <c r="I3" s="104"/>
      <c r="J3" s="148"/>
      <c r="K3" s="148"/>
      <c r="L3" s="149"/>
      <c r="M3" s="150"/>
    </row>
    <row r="4" spans="1:13" ht="12.75" customHeight="1">
      <c r="A4" s="151" t="s">
        <v>61</v>
      </c>
      <c r="B4" s="159">
        <v>3.969491370853831</v>
      </c>
      <c r="C4" s="159">
        <v>4.979310969777221</v>
      </c>
      <c r="D4" s="159">
        <v>1.7503463330006446</v>
      </c>
      <c r="E4" s="159">
        <v>2.5</v>
      </c>
      <c r="F4" s="159">
        <v>2.019789352531746</v>
      </c>
      <c r="G4" s="105">
        <f aca="true" t="shared" si="0" ref="G4:G9">F4-E4</f>
        <v>-0.48021064746825415</v>
      </c>
      <c r="H4" s="105">
        <f>+D4-C4</f>
        <v>-3.2289646367765767</v>
      </c>
      <c r="I4" s="148"/>
      <c r="J4" s="153"/>
      <c r="K4" s="153"/>
      <c r="L4" s="148"/>
      <c r="M4" s="148"/>
    </row>
    <row r="5" spans="1:13" ht="12.75">
      <c r="A5" s="108" t="s">
        <v>100</v>
      </c>
      <c r="B5" s="152">
        <v>4.79482024017098</v>
      </c>
      <c r="C5" s="152">
        <v>5.260623613532809</v>
      </c>
      <c r="D5" s="152">
        <v>1.8833333333333335</v>
      </c>
      <c r="E5" s="152">
        <v>2.5</v>
      </c>
      <c r="F5" s="152">
        <v>1.8</v>
      </c>
      <c r="G5" s="105">
        <f t="shared" si="0"/>
        <v>-0.7</v>
      </c>
      <c r="H5" s="105">
        <f>+D5-C5</f>
        <v>-3.3772902801994755</v>
      </c>
      <c r="I5" s="192"/>
      <c r="J5" s="154"/>
      <c r="K5" s="153"/>
      <c r="L5" s="153"/>
      <c r="M5" s="153"/>
    </row>
    <row r="6" spans="1:13" ht="12.75" customHeight="1">
      <c r="A6" s="108" t="s">
        <v>101</v>
      </c>
      <c r="B6" s="152">
        <v>3.7245906684030565</v>
      </c>
      <c r="C6" s="152">
        <v>4.65115893233273</v>
      </c>
      <c r="D6" s="152">
        <v>1.4347632446095675</v>
      </c>
      <c r="E6" s="152">
        <v>1.68</v>
      </c>
      <c r="F6" s="152">
        <v>1.3986886394770377</v>
      </c>
      <c r="G6" s="105">
        <f t="shared" si="0"/>
        <v>-0.28131136052296224</v>
      </c>
      <c r="H6" s="105">
        <f>+D6-C6</f>
        <v>-3.2163956877231623</v>
      </c>
      <c r="I6" s="188"/>
      <c r="J6" s="154"/>
      <c r="K6" s="153"/>
      <c r="L6" s="154"/>
      <c r="M6" s="154"/>
    </row>
    <row r="7" spans="1:13" ht="12.75" customHeight="1">
      <c r="A7" s="108" t="s">
        <v>102</v>
      </c>
      <c r="B7" s="152">
        <v>4.608242303947717</v>
      </c>
      <c r="C7" s="152">
        <v>5.439168676504209</v>
      </c>
      <c r="D7" s="152">
        <v>1.784437414259508</v>
      </c>
      <c r="E7" s="152">
        <v>1.86</v>
      </c>
      <c r="F7" s="152">
        <v>2.202599204637854</v>
      </c>
      <c r="G7" s="105">
        <f t="shared" si="0"/>
        <v>0.34259920463785387</v>
      </c>
      <c r="H7" s="105">
        <f>+D7-C7</f>
        <v>-3.6547312622447006</v>
      </c>
      <c r="I7" s="188"/>
      <c r="J7" s="154"/>
      <c r="K7" s="153"/>
      <c r="L7" s="154"/>
      <c r="M7" s="154"/>
    </row>
    <row r="8" spans="1:13" ht="12.75" customHeight="1">
      <c r="A8" s="108" t="s">
        <v>103</v>
      </c>
      <c r="B8" s="152">
        <v>1.5</v>
      </c>
      <c r="C8" s="152">
        <v>1.5</v>
      </c>
      <c r="D8" s="152">
        <v>2.5635301554497114</v>
      </c>
      <c r="E8" s="152">
        <v>3.12</v>
      </c>
      <c r="F8" s="152">
        <v>3.262961537227729</v>
      </c>
      <c r="G8" s="105">
        <f t="shared" si="0"/>
        <v>0.14296153722772909</v>
      </c>
      <c r="H8" s="105">
        <f>+D8-C8</f>
        <v>1.0635301554497114</v>
      </c>
      <c r="I8" s="188"/>
      <c r="J8" s="153"/>
      <c r="K8" s="153"/>
      <c r="L8" s="154"/>
      <c r="M8" s="154"/>
    </row>
    <row r="9" spans="1:13" ht="12.75" customHeight="1">
      <c r="A9" s="108" t="s">
        <v>104</v>
      </c>
      <c r="B9" s="155" t="s">
        <v>0</v>
      </c>
      <c r="C9" s="155" t="s">
        <v>0</v>
      </c>
      <c r="D9" s="155">
        <v>2.721445437278848</v>
      </c>
      <c r="E9" s="155">
        <v>3.5</v>
      </c>
      <c r="F9" s="155">
        <v>3.5</v>
      </c>
      <c r="G9" s="105">
        <f t="shared" si="0"/>
        <v>0</v>
      </c>
      <c r="H9" s="105" t="s">
        <v>0</v>
      </c>
      <c r="I9" s="153"/>
      <c r="J9" s="153"/>
      <c r="K9" s="153"/>
      <c r="L9" s="153"/>
      <c r="M9" s="153"/>
    </row>
    <row r="10" spans="1:13" ht="12.75" customHeight="1">
      <c r="A10" s="108" t="s">
        <v>105</v>
      </c>
      <c r="B10" s="155" t="s">
        <v>0</v>
      </c>
      <c r="C10" s="155" t="s">
        <v>0</v>
      </c>
      <c r="D10" s="155" t="s">
        <v>0</v>
      </c>
      <c r="E10" s="155" t="s">
        <v>0</v>
      </c>
      <c r="F10" s="155" t="s">
        <v>0</v>
      </c>
      <c r="G10" s="105" t="s">
        <v>0</v>
      </c>
      <c r="H10" s="190" t="s">
        <v>0</v>
      </c>
      <c r="I10" s="153"/>
      <c r="J10" s="153"/>
      <c r="K10" s="153"/>
      <c r="L10" s="153"/>
      <c r="M10" s="153"/>
    </row>
    <row r="11" spans="1:13" ht="12.75" customHeight="1">
      <c r="A11" s="108" t="s">
        <v>106</v>
      </c>
      <c r="B11" s="155" t="s">
        <v>0</v>
      </c>
      <c r="C11" s="155" t="s">
        <v>0</v>
      </c>
      <c r="D11" s="155" t="s">
        <v>0</v>
      </c>
      <c r="E11" s="155" t="s">
        <v>0</v>
      </c>
      <c r="F11" s="155" t="s">
        <v>0</v>
      </c>
      <c r="G11" s="105" t="s">
        <v>0</v>
      </c>
      <c r="H11" s="190" t="s">
        <v>0</v>
      </c>
      <c r="I11" s="153"/>
      <c r="J11" s="153"/>
      <c r="K11" s="153"/>
      <c r="L11" s="153"/>
      <c r="M11" s="153"/>
    </row>
    <row r="12" spans="1:13" ht="12.75" customHeight="1">
      <c r="A12" s="108" t="s">
        <v>107</v>
      </c>
      <c r="B12" s="155" t="s">
        <v>0</v>
      </c>
      <c r="C12" s="155" t="s">
        <v>0</v>
      </c>
      <c r="D12" s="155" t="s">
        <v>0</v>
      </c>
      <c r="E12" s="155" t="s">
        <v>0</v>
      </c>
      <c r="F12" s="155" t="s">
        <v>0</v>
      </c>
      <c r="G12" s="105" t="s">
        <v>0</v>
      </c>
      <c r="H12" s="190" t="s">
        <v>0</v>
      </c>
      <c r="I12" s="153"/>
      <c r="J12" s="153"/>
      <c r="K12" s="153"/>
      <c r="L12" s="153"/>
      <c r="M12" s="153"/>
    </row>
    <row r="13" spans="1:13" ht="12.75" customHeight="1">
      <c r="A13" s="108" t="s">
        <v>108</v>
      </c>
      <c r="B13" s="155" t="s">
        <v>0</v>
      </c>
      <c r="C13" s="155" t="s">
        <v>0</v>
      </c>
      <c r="D13" s="155" t="s">
        <v>0</v>
      </c>
      <c r="E13" s="155" t="s">
        <v>0</v>
      </c>
      <c r="F13" s="155" t="s">
        <v>0</v>
      </c>
      <c r="G13" s="105" t="s">
        <v>0</v>
      </c>
      <c r="H13" s="190" t="s">
        <v>0</v>
      </c>
      <c r="I13" s="153"/>
      <c r="J13" s="156"/>
      <c r="K13" s="148"/>
      <c r="L13" s="153"/>
      <c r="M13" s="153"/>
    </row>
    <row r="14" spans="1:13" ht="12.75" customHeight="1">
      <c r="A14" s="151" t="s">
        <v>109</v>
      </c>
      <c r="B14" s="159">
        <v>6.889275128289065</v>
      </c>
      <c r="C14" s="159">
        <v>8.471385786816064</v>
      </c>
      <c r="D14" s="159">
        <v>2.9318275140300734</v>
      </c>
      <c r="E14" s="155" t="s">
        <v>0</v>
      </c>
      <c r="F14" s="155" t="s">
        <v>0</v>
      </c>
      <c r="G14" s="105" t="s">
        <v>0</v>
      </c>
      <c r="H14" s="105">
        <f>+D14-C14</f>
        <v>-5.539558272785991</v>
      </c>
      <c r="I14" s="156"/>
      <c r="J14" s="198"/>
      <c r="K14" s="153"/>
      <c r="L14" s="156"/>
      <c r="M14" s="156"/>
    </row>
    <row r="15" spans="1:13" ht="12.75" customHeight="1">
      <c r="A15" s="108" t="s">
        <v>100</v>
      </c>
      <c r="B15" s="157" t="s">
        <v>0</v>
      </c>
      <c r="C15" s="157" t="s">
        <v>0</v>
      </c>
      <c r="D15" s="157" t="s">
        <v>0</v>
      </c>
      <c r="E15" s="155" t="s">
        <v>0</v>
      </c>
      <c r="F15" s="155" t="s">
        <v>0</v>
      </c>
      <c r="G15" s="105" t="s">
        <v>0</v>
      </c>
      <c r="H15" s="105" t="s">
        <v>0</v>
      </c>
      <c r="I15" s="154"/>
      <c r="J15" s="198"/>
      <c r="K15" s="153"/>
      <c r="L15" s="154"/>
      <c r="M15" s="154"/>
    </row>
    <row r="16" spans="1:13" ht="12.75" customHeight="1">
      <c r="A16" s="108" t="s">
        <v>101</v>
      </c>
      <c r="B16" s="157">
        <v>8.25</v>
      </c>
      <c r="C16" s="157">
        <v>11.75</v>
      </c>
      <c r="D16" s="157">
        <v>4.125</v>
      </c>
      <c r="E16" s="155" t="s">
        <v>0</v>
      </c>
      <c r="F16" s="155" t="s">
        <v>0</v>
      </c>
      <c r="G16" s="105" t="s">
        <v>0</v>
      </c>
      <c r="H16" s="105">
        <f>+D16-C16</f>
        <v>-7.625</v>
      </c>
      <c r="I16" s="154"/>
      <c r="J16" s="198"/>
      <c r="K16" s="153"/>
      <c r="L16" s="154"/>
      <c r="M16" s="154"/>
    </row>
    <row r="17" spans="1:13" ht="12.75" customHeight="1">
      <c r="A17" s="108" t="s">
        <v>102</v>
      </c>
      <c r="B17" s="157">
        <v>3.305555555555555</v>
      </c>
      <c r="C17" s="157">
        <v>3.5</v>
      </c>
      <c r="D17" s="157">
        <v>3.35</v>
      </c>
      <c r="E17" s="155" t="s">
        <v>0</v>
      </c>
      <c r="F17" s="155" t="s">
        <v>0</v>
      </c>
      <c r="G17" s="105" t="s">
        <v>0</v>
      </c>
      <c r="H17" s="105">
        <f>+D17-C17</f>
        <v>-0.1499999999999999</v>
      </c>
      <c r="I17" s="154"/>
      <c r="J17" s="198"/>
      <c r="K17" s="153"/>
      <c r="L17" s="154"/>
      <c r="M17" s="154"/>
    </row>
    <row r="18" spans="1:13" ht="12.75" customHeight="1">
      <c r="A18" s="108" t="s">
        <v>103</v>
      </c>
      <c r="B18" s="157">
        <v>6.68333333333334</v>
      </c>
      <c r="C18" s="157">
        <v>10.055555555555566</v>
      </c>
      <c r="D18" s="157">
        <v>1.65</v>
      </c>
      <c r="E18" s="155" t="s">
        <v>0</v>
      </c>
      <c r="F18" s="155" t="s">
        <v>0</v>
      </c>
      <c r="G18" s="105" t="s">
        <v>0</v>
      </c>
      <c r="H18" s="105">
        <f>+D18-C18</f>
        <v>-8.405555555555566</v>
      </c>
      <c r="I18" s="154"/>
      <c r="J18" s="198"/>
      <c r="K18" s="153"/>
      <c r="L18" s="154"/>
      <c r="M18" s="154"/>
    </row>
    <row r="19" spans="1:13" ht="12.75" customHeight="1">
      <c r="A19" s="108" t="s">
        <v>104</v>
      </c>
      <c r="B19" s="155">
        <v>2</v>
      </c>
      <c r="C19" s="155" t="s">
        <v>0</v>
      </c>
      <c r="D19" s="155">
        <v>1.70366972477064</v>
      </c>
      <c r="E19" s="155" t="s">
        <v>0</v>
      </c>
      <c r="F19" s="155" t="s">
        <v>0</v>
      </c>
      <c r="G19" s="105" t="s">
        <v>0</v>
      </c>
      <c r="H19" s="105" t="s">
        <v>0</v>
      </c>
      <c r="I19" s="154"/>
      <c r="J19" s="198"/>
      <c r="K19" s="153"/>
      <c r="L19" s="154"/>
      <c r="M19" s="154"/>
    </row>
    <row r="20" spans="1:13" ht="12.75" customHeight="1">
      <c r="A20" s="108" t="s">
        <v>105</v>
      </c>
      <c r="B20" s="155">
        <v>10</v>
      </c>
      <c r="C20" s="157">
        <v>10</v>
      </c>
      <c r="D20" s="155" t="s">
        <v>0</v>
      </c>
      <c r="E20" s="155" t="s">
        <v>0</v>
      </c>
      <c r="F20" s="155" t="s">
        <v>0</v>
      </c>
      <c r="G20" s="105" t="s">
        <v>0</v>
      </c>
      <c r="H20" s="105" t="s">
        <v>0</v>
      </c>
      <c r="I20" s="154"/>
      <c r="J20" s="198"/>
      <c r="K20" s="153"/>
      <c r="L20" s="154"/>
      <c r="M20" s="154"/>
    </row>
    <row r="21" spans="1:13" ht="12.75" customHeight="1">
      <c r="A21" s="108" t="s">
        <v>106</v>
      </c>
      <c r="B21" s="157">
        <v>12</v>
      </c>
      <c r="C21" s="157">
        <v>16</v>
      </c>
      <c r="D21" s="157" t="s">
        <v>0</v>
      </c>
      <c r="E21" s="155" t="s">
        <v>0</v>
      </c>
      <c r="F21" s="155" t="s">
        <v>0</v>
      </c>
      <c r="G21" s="105" t="s">
        <v>0</v>
      </c>
      <c r="H21" s="105" t="s">
        <v>0</v>
      </c>
      <c r="I21" s="154"/>
      <c r="J21" s="198"/>
      <c r="K21" s="153"/>
      <c r="L21" s="154"/>
      <c r="M21" s="154"/>
    </row>
    <row r="22" spans="1:13" ht="12.75" customHeight="1">
      <c r="A22" s="108" t="s">
        <v>107</v>
      </c>
      <c r="B22" s="157">
        <v>10.588235294117649</v>
      </c>
      <c r="C22" s="157">
        <v>10.588235294117649</v>
      </c>
      <c r="D22" s="157">
        <v>3.5</v>
      </c>
      <c r="E22" s="155" t="s">
        <v>0</v>
      </c>
      <c r="F22" s="155" t="s">
        <v>0</v>
      </c>
      <c r="G22" s="105" t="s">
        <v>0</v>
      </c>
      <c r="H22" s="105">
        <f>+D22-C22</f>
        <v>-7.0882352941176485</v>
      </c>
      <c r="I22" s="154"/>
      <c r="J22" s="154"/>
      <c r="K22" s="153"/>
      <c r="L22" s="154"/>
      <c r="M22" s="154"/>
    </row>
    <row r="23" spans="1:13" ht="12.75" customHeight="1">
      <c r="A23" s="108" t="s">
        <v>108</v>
      </c>
      <c r="B23" s="155" t="s">
        <v>0</v>
      </c>
      <c r="C23" s="155" t="s">
        <v>0</v>
      </c>
      <c r="D23" s="155">
        <v>6.7</v>
      </c>
      <c r="E23" s="155" t="s">
        <v>0</v>
      </c>
      <c r="F23" s="155" t="s">
        <v>0</v>
      </c>
      <c r="G23" s="105" t="s">
        <v>0</v>
      </c>
      <c r="H23" s="105" t="s">
        <v>0</v>
      </c>
      <c r="I23" s="154"/>
      <c r="J23" s="156"/>
      <c r="K23" s="153"/>
      <c r="L23" s="154"/>
      <c r="M23" s="154"/>
    </row>
    <row r="24" spans="1:13" ht="12.75" customHeight="1">
      <c r="A24" s="151" t="s">
        <v>110</v>
      </c>
      <c r="B24" s="159">
        <v>2</v>
      </c>
      <c r="C24" s="159" t="s">
        <v>0</v>
      </c>
      <c r="D24" s="159">
        <v>4</v>
      </c>
      <c r="E24" s="155" t="s">
        <v>0</v>
      </c>
      <c r="F24" s="155" t="s">
        <v>0</v>
      </c>
      <c r="G24" s="105" t="s">
        <v>0</v>
      </c>
      <c r="H24" s="105" t="s">
        <v>0</v>
      </c>
      <c r="I24" s="156"/>
      <c r="J24" s="154"/>
      <c r="K24" s="153"/>
      <c r="L24" s="156"/>
      <c r="M24" s="156"/>
    </row>
    <row r="25" spans="1:13" ht="12.75" customHeight="1">
      <c r="A25" s="108" t="s">
        <v>100</v>
      </c>
      <c r="B25" s="157" t="s">
        <v>0</v>
      </c>
      <c r="C25" s="157" t="s">
        <v>0</v>
      </c>
      <c r="D25" s="157" t="s">
        <v>0</v>
      </c>
      <c r="E25" s="155" t="s">
        <v>0</v>
      </c>
      <c r="F25" s="155" t="s">
        <v>0</v>
      </c>
      <c r="G25" s="105" t="s">
        <v>0</v>
      </c>
      <c r="H25" s="105" t="s">
        <v>0</v>
      </c>
      <c r="I25" s="154"/>
      <c r="J25" s="154"/>
      <c r="K25" s="153"/>
      <c r="L25" s="154"/>
      <c r="M25" s="154"/>
    </row>
    <row r="26" spans="1:13" ht="12.75" customHeight="1">
      <c r="A26" s="108" t="s">
        <v>101</v>
      </c>
      <c r="B26" s="157">
        <v>2</v>
      </c>
      <c r="C26" s="157" t="s">
        <v>0</v>
      </c>
      <c r="D26" s="157" t="s">
        <v>0</v>
      </c>
      <c r="E26" s="155" t="s">
        <v>0</v>
      </c>
      <c r="F26" s="155" t="s">
        <v>0</v>
      </c>
      <c r="G26" s="105" t="s">
        <v>0</v>
      </c>
      <c r="H26" s="105" t="s">
        <v>0</v>
      </c>
      <c r="I26" s="154"/>
      <c r="J26" s="154"/>
      <c r="K26" s="153"/>
      <c r="L26" s="154"/>
      <c r="M26" s="154"/>
    </row>
    <row r="27" spans="1:13" ht="12.75" customHeight="1">
      <c r="A27" s="108" t="s">
        <v>102</v>
      </c>
      <c r="B27" s="157">
        <v>2</v>
      </c>
      <c r="C27" s="157" t="s">
        <v>0</v>
      </c>
      <c r="D27" s="157" t="s">
        <v>0</v>
      </c>
      <c r="E27" s="155" t="s">
        <v>0</v>
      </c>
      <c r="F27" s="155" t="s">
        <v>0</v>
      </c>
      <c r="G27" s="105" t="s">
        <v>0</v>
      </c>
      <c r="H27" s="105" t="s">
        <v>0</v>
      </c>
      <c r="I27" s="154"/>
      <c r="J27" s="154"/>
      <c r="K27" s="153"/>
      <c r="L27" s="154"/>
      <c r="M27" s="154"/>
    </row>
    <row r="28" spans="1:13" ht="12.75" customHeight="1">
      <c r="A28" s="108" t="s">
        <v>103</v>
      </c>
      <c r="B28" s="157" t="s">
        <v>0</v>
      </c>
      <c r="C28" s="157" t="s">
        <v>0</v>
      </c>
      <c r="D28" s="157" t="s">
        <v>0</v>
      </c>
      <c r="E28" s="155" t="s">
        <v>0</v>
      </c>
      <c r="F28" s="155" t="s">
        <v>0</v>
      </c>
      <c r="G28" s="105" t="s">
        <v>0</v>
      </c>
      <c r="H28" s="105" t="s">
        <v>0</v>
      </c>
      <c r="I28" s="154"/>
      <c r="J28" s="154"/>
      <c r="K28" s="154"/>
      <c r="L28" s="154"/>
      <c r="M28" s="154"/>
    </row>
    <row r="29" spans="1:13" ht="12.75" customHeight="1">
      <c r="A29" s="108" t="s">
        <v>104</v>
      </c>
      <c r="B29" s="155" t="s">
        <v>0</v>
      </c>
      <c r="C29" s="155" t="s">
        <v>0</v>
      </c>
      <c r="D29" s="157" t="s">
        <v>0</v>
      </c>
      <c r="E29" s="155" t="s">
        <v>0</v>
      </c>
      <c r="F29" s="155" t="s">
        <v>0</v>
      </c>
      <c r="G29" s="105" t="s">
        <v>0</v>
      </c>
      <c r="H29" s="105" t="s">
        <v>0</v>
      </c>
      <c r="I29" s="154"/>
      <c r="J29" s="154"/>
      <c r="K29" s="154"/>
      <c r="L29" s="154"/>
      <c r="M29" s="154"/>
    </row>
    <row r="30" spans="1:13" ht="12.75" customHeight="1">
      <c r="A30" s="108" t="s">
        <v>105</v>
      </c>
      <c r="B30" s="155" t="s">
        <v>0</v>
      </c>
      <c r="C30" s="155" t="s">
        <v>0</v>
      </c>
      <c r="D30" s="157" t="s">
        <v>0</v>
      </c>
      <c r="E30" s="155" t="s">
        <v>0</v>
      </c>
      <c r="F30" s="155" t="s">
        <v>0</v>
      </c>
      <c r="G30" s="105" t="s">
        <v>0</v>
      </c>
      <c r="H30" s="105" t="s">
        <v>0</v>
      </c>
      <c r="I30" s="154"/>
      <c r="J30" s="154"/>
      <c r="K30" s="154"/>
      <c r="L30" s="154"/>
      <c r="M30" s="154"/>
    </row>
    <row r="31" spans="1:13" ht="12.75" customHeight="1">
      <c r="A31" s="108" t="s">
        <v>106</v>
      </c>
      <c r="B31" s="155" t="s">
        <v>0</v>
      </c>
      <c r="C31" s="155" t="s">
        <v>0</v>
      </c>
      <c r="D31" s="157" t="s">
        <v>0</v>
      </c>
      <c r="E31" s="155" t="s">
        <v>0</v>
      </c>
      <c r="F31" s="155" t="s">
        <v>0</v>
      </c>
      <c r="G31" s="105" t="s">
        <v>0</v>
      </c>
      <c r="H31" s="105" t="s">
        <v>0</v>
      </c>
      <c r="I31" s="154"/>
      <c r="J31" s="154"/>
      <c r="K31" s="154"/>
      <c r="L31" s="154"/>
      <c r="M31" s="154"/>
    </row>
    <row r="32" spans="1:13" ht="12.75" customHeight="1">
      <c r="A32" s="108" t="s">
        <v>107</v>
      </c>
      <c r="B32" s="155" t="s">
        <v>0</v>
      </c>
      <c r="C32" s="155" t="s">
        <v>0</v>
      </c>
      <c r="D32" s="155">
        <v>4</v>
      </c>
      <c r="E32" s="155" t="s">
        <v>0</v>
      </c>
      <c r="F32" s="155" t="s">
        <v>0</v>
      </c>
      <c r="G32" s="105" t="s">
        <v>0</v>
      </c>
      <c r="H32" s="105" t="s">
        <v>0</v>
      </c>
      <c r="I32" s="154"/>
      <c r="J32" s="154"/>
      <c r="K32" s="154"/>
      <c r="L32" s="154"/>
      <c r="M32" s="154"/>
    </row>
    <row r="33" spans="1:13" ht="12.75" customHeight="1">
      <c r="A33" s="108" t="s">
        <v>108</v>
      </c>
      <c r="B33" s="155" t="s">
        <v>0</v>
      </c>
      <c r="C33" s="155" t="s">
        <v>0</v>
      </c>
      <c r="D33" s="155" t="s">
        <v>0</v>
      </c>
      <c r="E33" s="155" t="s">
        <v>0</v>
      </c>
      <c r="F33" s="155" t="s">
        <v>0</v>
      </c>
      <c r="G33" s="105" t="s">
        <v>0</v>
      </c>
      <c r="H33" s="105" t="s">
        <v>0</v>
      </c>
      <c r="I33" s="154"/>
      <c r="J33" s="153"/>
      <c r="K33" s="153"/>
      <c r="L33" s="154"/>
      <c r="M33" s="154"/>
    </row>
    <row r="34" ht="12.75">
      <c r="D34" s="158"/>
    </row>
  </sheetData>
  <printOptions/>
  <pageMargins left="0.7480314960629921" right="0.2362204724409449" top="0.6692913385826772" bottom="0.2362204724409449" header="0.5905511811023623" footer="0.1968503937007874"/>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J74"/>
  <sheetViews>
    <sheetView workbookViewId="0" topLeftCell="A1">
      <selection activeCell="K54" sqref="K54"/>
    </sheetView>
  </sheetViews>
  <sheetFormatPr defaultColWidth="9.125" defaultRowHeight="12.75"/>
  <cols>
    <col min="1" max="1" width="20.875" style="114" bestFit="1" customWidth="1"/>
    <col min="2" max="2" width="10.75390625" style="114" customWidth="1"/>
    <col min="3" max="4" width="11.125" style="114" customWidth="1"/>
    <col min="5" max="8" width="10.75390625" style="114" customWidth="1"/>
    <col min="9" max="9" width="12.25390625" style="114" bestFit="1" customWidth="1"/>
    <col min="10" max="16384" width="9.125" style="114" customWidth="1"/>
  </cols>
  <sheetData>
    <row r="1" ht="14.25" customHeight="1">
      <c r="A1" s="32" t="s">
        <v>111</v>
      </c>
    </row>
    <row r="2" spans="1:7" s="116" customFormat="1" ht="12.75" customHeight="1">
      <c r="A2" s="4" t="s">
        <v>26</v>
      </c>
      <c r="B2" s="115"/>
      <c r="C2" s="77"/>
      <c r="D2" s="77"/>
      <c r="E2" s="77"/>
      <c r="F2" s="77"/>
      <c r="G2" s="77"/>
    </row>
    <row r="3" spans="1:8" ht="24" customHeight="1">
      <c r="A3" s="100"/>
      <c r="B3" s="101" t="s">
        <v>2</v>
      </c>
      <c r="C3" s="39" t="s">
        <v>57</v>
      </c>
      <c r="D3" s="147" t="s">
        <v>58</v>
      </c>
      <c r="E3" s="147" t="s">
        <v>23</v>
      </c>
      <c r="F3" s="147" t="s">
        <v>24</v>
      </c>
      <c r="G3" s="102" t="s">
        <v>29</v>
      </c>
      <c r="H3" s="102" t="s">
        <v>56</v>
      </c>
    </row>
    <row r="4" spans="1:9" ht="12.75" customHeight="1">
      <c r="A4" s="103" t="s">
        <v>112</v>
      </c>
      <c r="B4" s="160">
        <v>6402.918100000001</v>
      </c>
      <c r="C4" s="160">
        <v>5095.0916</v>
      </c>
      <c r="D4" s="160">
        <v>5269.5477</v>
      </c>
      <c r="E4" s="160">
        <f>E5</f>
        <v>565.4047999999999</v>
      </c>
      <c r="F4" s="160">
        <v>1464.01</v>
      </c>
      <c r="G4" s="135">
        <f aca="true" t="shared" si="0" ref="G4:G10">F4-E4</f>
        <v>898.6052000000001</v>
      </c>
      <c r="H4" s="105">
        <f aca="true" t="shared" si="1" ref="H4:H9">D4-C4</f>
        <v>174.45610000000033</v>
      </c>
      <c r="I4" s="117"/>
    </row>
    <row r="5" spans="1:9" ht="12.75" customHeight="1">
      <c r="A5" s="106" t="s">
        <v>61</v>
      </c>
      <c r="B5" s="133">
        <v>4515.2439</v>
      </c>
      <c r="C5" s="133">
        <v>3605.0099</v>
      </c>
      <c r="D5" s="133">
        <v>4587.4201</v>
      </c>
      <c r="E5" s="160">
        <v>565.4047999999999</v>
      </c>
      <c r="F5" s="160">
        <v>1464.01</v>
      </c>
      <c r="G5" s="135">
        <f t="shared" si="0"/>
        <v>898.6052000000001</v>
      </c>
      <c r="H5" s="105">
        <f t="shared" si="1"/>
        <v>982.4102000000003</v>
      </c>
      <c r="I5" s="117"/>
    </row>
    <row r="6" spans="1:10" ht="12.75" customHeight="1">
      <c r="A6" s="107" t="s">
        <v>100</v>
      </c>
      <c r="B6" s="134">
        <v>824.7366999999999</v>
      </c>
      <c r="C6" s="134">
        <v>575.6774</v>
      </c>
      <c r="D6" s="134">
        <v>175.1121</v>
      </c>
      <c r="E6" s="118">
        <v>18.944599999999998</v>
      </c>
      <c r="F6" s="118">
        <v>35.1417</v>
      </c>
      <c r="G6" s="135">
        <f t="shared" si="0"/>
        <v>16.197100000000002</v>
      </c>
      <c r="H6" s="105">
        <f t="shared" si="1"/>
        <v>-400.56530000000004</v>
      </c>
      <c r="I6" s="117"/>
      <c r="J6" s="118"/>
    </row>
    <row r="7" spans="1:10" ht="12.75" customHeight="1">
      <c r="A7" s="107" t="s">
        <v>101</v>
      </c>
      <c r="B7" s="134">
        <v>2152.0083999999997</v>
      </c>
      <c r="C7" s="134">
        <v>1707.5089</v>
      </c>
      <c r="D7" s="134">
        <v>2414.5721</v>
      </c>
      <c r="E7" s="118">
        <v>150.5346</v>
      </c>
      <c r="F7" s="118">
        <v>690.3441</v>
      </c>
      <c r="G7" s="135">
        <f t="shared" si="0"/>
        <v>539.8095000000001</v>
      </c>
      <c r="H7" s="105">
        <f t="shared" si="1"/>
        <v>707.0631999999998</v>
      </c>
      <c r="I7" s="117"/>
      <c r="J7" s="118"/>
    </row>
    <row r="8" spans="1:10" ht="12.75" customHeight="1">
      <c r="A8" s="107" t="s">
        <v>102</v>
      </c>
      <c r="B8" s="134">
        <v>1441.4638000000002</v>
      </c>
      <c r="C8" s="134">
        <v>1224.7886</v>
      </c>
      <c r="D8" s="134">
        <v>845.1361</v>
      </c>
      <c r="E8" s="118">
        <v>110.6738</v>
      </c>
      <c r="F8" s="118">
        <v>477.6692</v>
      </c>
      <c r="G8" s="135">
        <f t="shared" si="0"/>
        <v>366.9954</v>
      </c>
      <c r="H8" s="105">
        <f t="shared" si="1"/>
        <v>-379.65250000000003</v>
      </c>
      <c r="I8" s="117"/>
      <c r="J8" s="118"/>
    </row>
    <row r="9" spans="1:10" ht="12.75" customHeight="1">
      <c r="A9" s="107" t="s">
        <v>103</v>
      </c>
      <c r="B9" s="134">
        <v>97.035</v>
      </c>
      <c r="C9" s="134">
        <v>97.035</v>
      </c>
      <c r="D9" s="134">
        <v>628.8484</v>
      </c>
      <c r="E9" s="118">
        <v>232.90179999999998</v>
      </c>
      <c r="F9" s="118">
        <v>155.865</v>
      </c>
      <c r="G9" s="135">
        <f t="shared" si="0"/>
        <v>-77.03679999999997</v>
      </c>
      <c r="H9" s="105">
        <f t="shared" si="1"/>
        <v>531.8134</v>
      </c>
      <c r="I9" s="117"/>
      <c r="J9" s="118"/>
    </row>
    <row r="10" spans="1:10" ht="12.75" customHeight="1">
      <c r="A10" s="107" t="s">
        <v>104</v>
      </c>
      <c r="B10" s="134" t="s">
        <v>0</v>
      </c>
      <c r="C10" s="134" t="s">
        <v>0</v>
      </c>
      <c r="D10" s="134">
        <v>523.7515</v>
      </c>
      <c r="E10" s="118">
        <v>52.35</v>
      </c>
      <c r="F10" s="118">
        <v>104.99</v>
      </c>
      <c r="G10" s="135">
        <f t="shared" si="0"/>
        <v>52.63999999999999</v>
      </c>
      <c r="H10" s="105">
        <f>D10</f>
        <v>523.7515</v>
      </c>
      <c r="I10" s="117"/>
      <c r="J10" s="118"/>
    </row>
    <row r="11" spans="1:10" ht="12.75" customHeight="1">
      <c r="A11" s="107" t="s">
        <v>105</v>
      </c>
      <c r="B11" s="134" t="s">
        <v>0</v>
      </c>
      <c r="C11" s="134" t="s">
        <v>0</v>
      </c>
      <c r="D11" s="134" t="s">
        <v>0</v>
      </c>
      <c r="E11" s="134" t="s">
        <v>0</v>
      </c>
      <c r="F11" s="134" t="s">
        <v>0</v>
      </c>
      <c r="G11" s="133" t="s">
        <v>0</v>
      </c>
      <c r="H11" s="105" t="s">
        <v>0</v>
      </c>
      <c r="J11" s="118"/>
    </row>
    <row r="12" spans="1:10" ht="12.75" customHeight="1">
      <c r="A12" s="107" t="s">
        <v>106</v>
      </c>
      <c r="B12" s="134" t="s">
        <v>0</v>
      </c>
      <c r="C12" s="134" t="s">
        <v>0</v>
      </c>
      <c r="D12" s="134" t="s">
        <v>0</v>
      </c>
      <c r="E12" s="134" t="s">
        <v>0</v>
      </c>
      <c r="F12" s="134" t="s">
        <v>0</v>
      </c>
      <c r="G12" s="133" t="s">
        <v>0</v>
      </c>
      <c r="H12" s="105" t="s">
        <v>0</v>
      </c>
      <c r="J12" s="118"/>
    </row>
    <row r="13" spans="1:10" ht="12.75" customHeight="1">
      <c r="A13" s="107" t="s">
        <v>107</v>
      </c>
      <c r="B13" s="134" t="s">
        <v>0</v>
      </c>
      <c r="C13" s="134" t="s">
        <v>0</v>
      </c>
      <c r="D13" s="134" t="s">
        <v>0</v>
      </c>
      <c r="E13" s="134" t="s">
        <v>0</v>
      </c>
      <c r="F13" s="134" t="s">
        <v>0</v>
      </c>
      <c r="G13" s="133" t="s">
        <v>0</v>
      </c>
      <c r="H13" s="105" t="s">
        <v>0</v>
      </c>
      <c r="J13" s="118"/>
    </row>
    <row r="14" spans="1:10" ht="12.75" customHeight="1">
      <c r="A14" s="107" t="s">
        <v>108</v>
      </c>
      <c r="B14" s="134" t="s">
        <v>0</v>
      </c>
      <c r="C14" s="134" t="s">
        <v>0</v>
      </c>
      <c r="D14" s="134" t="s">
        <v>0</v>
      </c>
      <c r="E14" s="134" t="s">
        <v>0</v>
      </c>
      <c r="F14" s="134" t="s">
        <v>0</v>
      </c>
      <c r="G14" s="133" t="s">
        <v>0</v>
      </c>
      <c r="H14" s="105" t="s">
        <v>0</v>
      </c>
      <c r="J14" s="118"/>
    </row>
    <row r="15" spans="1:10" ht="12.75" customHeight="1">
      <c r="A15" s="106" t="s">
        <v>109</v>
      </c>
      <c r="B15" s="133">
        <v>1852.0497</v>
      </c>
      <c r="C15" s="133">
        <v>1490.0817</v>
      </c>
      <c r="D15" s="133">
        <v>648.0065</v>
      </c>
      <c r="E15" s="134" t="s">
        <v>0</v>
      </c>
      <c r="F15" s="134" t="s">
        <v>0</v>
      </c>
      <c r="G15" s="133" t="s">
        <v>0</v>
      </c>
      <c r="H15" s="105">
        <f>D15-C15</f>
        <v>-842.0752</v>
      </c>
      <c r="I15" s="117"/>
      <c r="J15" s="118"/>
    </row>
    <row r="16" spans="1:10" ht="12.75" customHeight="1">
      <c r="A16" s="107" t="s">
        <v>100</v>
      </c>
      <c r="B16" s="134" t="s">
        <v>0</v>
      </c>
      <c r="C16" s="134" t="s">
        <v>0</v>
      </c>
      <c r="D16" s="134" t="s">
        <v>0</v>
      </c>
      <c r="E16" s="134" t="s">
        <v>0</v>
      </c>
      <c r="F16" s="134" t="s">
        <v>0</v>
      </c>
      <c r="G16" s="133" t="s">
        <v>0</v>
      </c>
      <c r="H16" s="105" t="s">
        <v>0</v>
      </c>
      <c r="I16" s="117"/>
      <c r="J16" s="118"/>
    </row>
    <row r="17" spans="1:10" ht="12.75" customHeight="1">
      <c r="A17" s="107" t="s">
        <v>101</v>
      </c>
      <c r="B17" s="134">
        <v>362.0817</v>
      </c>
      <c r="C17" s="134">
        <v>330.0817</v>
      </c>
      <c r="D17" s="134">
        <v>89.0735</v>
      </c>
      <c r="E17" s="134" t="s">
        <v>0</v>
      </c>
      <c r="F17" s="134" t="s">
        <v>0</v>
      </c>
      <c r="G17" s="133" t="s">
        <v>0</v>
      </c>
      <c r="H17" s="105">
        <f>D17-C17</f>
        <v>-241.00820000000002</v>
      </c>
      <c r="I17" s="117"/>
      <c r="J17" s="118"/>
    </row>
    <row r="18" spans="1:10" ht="12.75" customHeight="1">
      <c r="A18" s="107" t="s">
        <v>102</v>
      </c>
      <c r="B18" s="134">
        <v>390</v>
      </c>
      <c r="C18" s="134">
        <v>300</v>
      </c>
      <c r="D18" s="134">
        <v>190.92</v>
      </c>
      <c r="E18" s="134" t="s">
        <v>0</v>
      </c>
      <c r="F18" s="134" t="s">
        <v>0</v>
      </c>
      <c r="G18" s="133" t="s">
        <v>0</v>
      </c>
      <c r="H18" s="105">
        <f>D18-C18</f>
        <v>-109.08000000000001</v>
      </c>
      <c r="I18" s="117"/>
      <c r="J18" s="118"/>
    </row>
    <row r="19" spans="1:10" ht="12.75" customHeight="1">
      <c r="A19" s="107" t="s">
        <v>103</v>
      </c>
      <c r="B19" s="134">
        <v>569.968</v>
      </c>
      <c r="C19" s="134">
        <v>450</v>
      </c>
      <c r="D19" s="134">
        <v>105.9</v>
      </c>
      <c r="E19" s="134" t="s">
        <v>0</v>
      </c>
      <c r="F19" s="134" t="s">
        <v>0</v>
      </c>
      <c r="G19" s="133" t="s">
        <v>0</v>
      </c>
      <c r="H19" s="105">
        <f>D19-C19</f>
        <v>-344.1</v>
      </c>
      <c r="I19" s="117"/>
      <c r="J19" s="118"/>
    </row>
    <row r="20" spans="1:10" ht="12.75" customHeight="1">
      <c r="A20" s="107" t="s">
        <v>104</v>
      </c>
      <c r="B20" s="134">
        <v>20</v>
      </c>
      <c r="C20" s="134" t="s">
        <v>0</v>
      </c>
      <c r="D20" s="134">
        <v>43.6</v>
      </c>
      <c r="E20" s="134" t="s">
        <v>0</v>
      </c>
      <c r="F20" s="134" t="s">
        <v>0</v>
      </c>
      <c r="G20" s="133" t="s">
        <v>0</v>
      </c>
      <c r="H20" s="105">
        <f>D20</f>
        <v>43.6</v>
      </c>
      <c r="I20" s="117"/>
      <c r="J20" s="118"/>
    </row>
    <row r="21" spans="1:10" ht="12.75" customHeight="1">
      <c r="A21" s="107" t="s">
        <v>105</v>
      </c>
      <c r="B21" s="134">
        <v>100</v>
      </c>
      <c r="C21" s="134">
        <v>100</v>
      </c>
      <c r="D21" s="134" t="s">
        <v>0</v>
      </c>
      <c r="E21" s="134" t="s">
        <v>0</v>
      </c>
      <c r="F21" s="134" t="s">
        <v>0</v>
      </c>
      <c r="G21" s="133" t="s">
        <v>0</v>
      </c>
      <c r="H21" s="105">
        <f>-C21</f>
        <v>-100</v>
      </c>
      <c r="I21" s="117"/>
      <c r="J21" s="118"/>
    </row>
    <row r="22" spans="1:10" ht="12.75" customHeight="1">
      <c r="A22" s="107" t="s">
        <v>106</v>
      </c>
      <c r="B22" s="134">
        <v>190</v>
      </c>
      <c r="C22" s="134">
        <v>90</v>
      </c>
      <c r="D22" s="134" t="s">
        <v>0</v>
      </c>
      <c r="E22" s="134" t="s">
        <v>0</v>
      </c>
      <c r="F22" s="134" t="s">
        <v>0</v>
      </c>
      <c r="G22" s="133" t="s">
        <v>0</v>
      </c>
      <c r="H22" s="105">
        <f>-C22</f>
        <v>-90</v>
      </c>
      <c r="I22" s="117"/>
      <c r="J22" s="118"/>
    </row>
    <row r="23" spans="1:10" ht="12.75" customHeight="1">
      <c r="A23" s="107" t="s">
        <v>107</v>
      </c>
      <c r="B23" s="134">
        <v>220</v>
      </c>
      <c r="C23" s="134">
        <v>220</v>
      </c>
      <c r="D23" s="134">
        <v>146.513</v>
      </c>
      <c r="E23" s="134" t="s">
        <v>0</v>
      </c>
      <c r="F23" s="134" t="s">
        <v>0</v>
      </c>
      <c r="G23" s="133" t="s">
        <v>0</v>
      </c>
      <c r="H23" s="105">
        <f>D23-C23</f>
        <v>-73.487</v>
      </c>
      <c r="I23" s="117"/>
      <c r="J23" s="118"/>
    </row>
    <row r="24" spans="1:10" ht="12.75" customHeight="1">
      <c r="A24" s="108" t="s">
        <v>108</v>
      </c>
      <c r="B24" s="134" t="s">
        <v>0</v>
      </c>
      <c r="C24" s="134" t="s">
        <v>0</v>
      </c>
      <c r="D24" s="134">
        <v>72</v>
      </c>
      <c r="E24" s="134" t="s">
        <v>0</v>
      </c>
      <c r="F24" s="134" t="s">
        <v>0</v>
      </c>
      <c r="G24" s="133" t="s">
        <v>0</v>
      </c>
      <c r="H24" s="105">
        <f>D24</f>
        <v>72</v>
      </c>
      <c r="I24" s="117"/>
      <c r="J24" s="118"/>
    </row>
    <row r="25" spans="1:10" ht="12.75" customHeight="1">
      <c r="A25" s="106" t="s">
        <v>110</v>
      </c>
      <c r="B25" s="133">
        <v>35.6245</v>
      </c>
      <c r="C25" s="133" t="s">
        <v>0</v>
      </c>
      <c r="D25" s="133">
        <v>34.1211</v>
      </c>
      <c r="E25" s="134" t="s">
        <v>0</v>
      </c>
      <c r="F25" s="134" t="s">
        <v>0</v>
      </c>
      <c r="G25" s="133" t="s">
        <v>0</v>
      </c>
      <c r="H25" s="105">
        <f>D25</f>
        <v>34.1211</v>
      </c>
      <c r="I25" s="119"/>
      <c r="J25" s="118"/>
    </row>
    <row r="26" spans="1:10" ht="12.75" customHeight="1">
      <c r="A26" s="107" t="s">
        <v>100</v>
      </c>
      <c r="B26" s="134" t="s">
        <v>0</v>
      </c>
      <c r="C26" s="134" t="s">
        <v>0</v>
      </c>
      <c r="D26" s="134" t="s">
        <v>0</v>
      </c>
      <c r="E26" s="134" t="s">
        <v>0</v>
      </c>
      <c r="F26" s="134" t="s">
        <v>0</v>
      </c>
      <c r="G26" s="133" t="s">
        <v>0</v>
      </c>
      <c r="H26" s="105" t="s">
        <v>0</v>
      </c>
      <c r="I26" s="119"/>
      <c r="J26" s="118"/>
    </row>
    <row r="27" spans="1:10" ht="12.75" customHeight="1">
      <c r="A27" s="107" t="s">
        <v>101</v>
      </c>
      <c r="B27" s="134">
        <v>17.7499</v>
      </c>
      <c r="C27" s="134" t="s">
        <v>0</v>
      </c>
      <c r="D27" s="134" t="s">
        <v>0</v>
      </c>
      <c r="E27" s="134" t="s">
        <v>0</v>
      </c>
      <c r="F27" s="134" t="s">
        <v>0</v>
      </c>
      <c r="G27" s="105" t="s">
        <v>0</v>
      </c>
      <c r="H27" s="105" t="s">
        <v>0</v>
      </c>
      <c r="I27" s="119"/>
      <c r="J27" s="118"/>
    </row>
    <row r="28" spans="1:10" ht="12.75" customHeight="1">
      <c r="A28" s="107" t="s">
        <v>102</v>
      </c>
      <c r="B28" s="134">
        <v>17.874599999999997</v>
      </c>
      <c r="C28" s="134" t="s">
        <v>0</v>
      </c>
      <c r="D28" s="134" t="s">
        <v>0</v>
      </c>
      <c r="E28" s="134" t="s">
        <v>0</v>
      </c>
      <c r="F28" s="134" t="s">
        <v>0</v>
      </c>
      <c r="G28" s="105" t="s">
        <v>0</v>
      </c>
      <c r="H28" s="105" t="s">
        <v>0</v>
      </c>
      <c r="I28" s="119"/>
      <c r="J28" s="118"/>
    </row>
    <row r="29" spans="1:10" ht="12.75" customHeight="1">
      <c r="A29" s="107" t="s">
        <v>103</v>
      </c>
      <c r="B29" s="134" t="s">
        <v>0</v>
      </c>
      <c r="C29" s="134" t="s">
        <v>0</v>
      </c>
      <c r="D29" s="134" t="s">
        <v>0</v>
      </c>
      <c r="E29" s="134" t="s">
        <v>0</v>
      </c>
      <c r="F29" s="134" t="s">
        <v>0</v>
      </c>
      <c r="G29" s="105" t="s">
        <v>0</v>
      </c>
      <c r="H29" s="105" t="s">
        <v>0</v>
      </c>
      <c r="I29" s="119"/>
      <c r="J29" s="118"/>
    </row>
    <row r="30" spans="1:10" ht="12.75" customHeight="1">
      <c r="A30" s="107" t="s">
        <v>104</v>
      </c>
      <c r="B30" s="134" t="s">
        <v>0</v>
      </c>
      <c r="C30" s="134" t="s">
        <v>0</v>
      </c>
      <c r="D30" s="134" t="s">
        <v>0</v>
      </c>
      <c r="E30" s="134" t="s">
        <v>0</v>
      </c>
      <c r="F30" s="134" t="s">
        <v>0</v>
      </c>
      <c r="G30" s="105" t="s">
        <v>0</v>
      </c>
      <c r="H30" s="105" t="s">
        <v>0</v>
      </c>
      <c r="I30" s="119"/>
      <c r="J30" s="118"/>
    </row>
    <row r="31" spans="1:10" ht="12.75" customHeight="1">
      <c r="A31" s="107" t="s">
        <v>105</v>
      </c>
      <c r="B31" s="134" t="s">
        <v>0</v>
      </c>
      <c r="C31" s="134" t="s">
        <v>0</v>
      </c>
      <c r="D31" s="134" t="s">
        <v>0</v>
      </c>
      <c r="E31" s="134" t="s">
        <v>0</v>
      </c>
      <c r="F31" s="134" t="s">
        <v>0</v>
      </c>
      <c r="G31" s="105" t="s">
        <v>0</v>
      </c>
      <c r="H31" s="105" t="s">
        <v>0</v>
      </c>
      <c r="I31" s="119"/>
      <c r="J31" s="118"/>
    </row>
    <row r="32" spans="1:10" ht="12.75" customHeight="1">
      <c r="A32" s="107" t="s">
        <v>106</v>
      </c>
      <c r="B32" s="134" t="s">
        <v>0</v>
      </c>
      <c r="C32" s="134" t="s">
        <v>0</v>
      </c>
      <c r="D32" s="134" t="s">
        <v>0</v>
      </c>
      <c r="E32" s="134" t="s">
        <v>0</v>
      </c>
      <c r="F32" s="134" t="s">
        <v>0</v>
      </c>
      <c r="G32" s="105" t="s">
        <v>0</v>
      </c>
      <c r="H32" s="105" t="s">
        <v>0</v>
      </c>
      <c r="I32" s="119"/>
      <c r="J32" s="118"/>
    </row>
    <row r="33" spans="1:10" ht="12.75" customHeight="1">
      <c r="A33" s="107" t="s">
        <v>107</v>
      </c>
      <c r="B33" s="134" t="s">
        <v>0</v>
      </c>
      <c r="C33" s="134" t="s">
        <v>0</v>
      </c>
      <c r="D33" s="134">
        <v>34.1211</v>
      </c>
      <c r="E33" s="134" t="s">
        <v>0</v>
      </c>
      <c r="F33" s="134" t="s">
        <v>0</v>
      </c>
      <c r="G33" s="105" t="s">
        <v>0</v>
      </c>
      <c r="H33" s="105">
        <f>D33</f>
        <v>34.1211</v>
      </c>
      <c r="I33" s="119"/>
      <c r="J33" s="118"/>
    </row>
    <row r="34" spans="1:10" ht="12.75" customHeight="1">
      <c r="A34" s="108" t="s">
        <v>108</v>
      </c>
      <c r="B34" s="134" t="s">
        <v>0</v>
      </c>
      <c r="C34" s="134" t="s">
        <v>0</v>
      </c>
      <c r="D34" s="134" t="s">
        <v>0</v>
      </c>
      <c r="E34" s="134" t="s">
        <v>0</v>
      </c>
      <c r="F34" s="134" t="s">
        <v>0</v>
      </c>
      <c r="G34" s="105" t="s">
        <v>0</v>
      </c>
      <c r="H34" s="105" t="s">
        <v>0</v>
      </c>
      <c r="I34" s="119"/>
      <c r="J34" s="118"/>
    </row>
    <row r="36" ht="14.25" customHeight="1">
      <c r="A36" s="32" t="s">
        <v>113</v>
      </c>
    </row>
    <row r="37" ht="12.75" customHeight="1">
      <c r="A37" s="9" t="s">
        <v>26</v>
      </c>
    </row>
    <row r="38" spans="1:10" ht="31.5">
      <c r="A38" s="109"/>
      <c r="B38" s="93" t="s">
        <v>1</v>
      </c>
      <c r="C38" s="39" t="s">
        <v>27</v>
      </c>
      <c r="D38" s="39" t="s">
        <v>28</v>
      </c>
      <c r="E38" s="93" t="s">
        <v>2</v>
      </c>
      <c r="F38" s="39" t="s">
        <v>23</v>
      </c>
      <c r="G38" s="39" t="s">
        <v>24</v>
      </c>
      <c r="H38" s="42" t="s">
        <v>29</v>
      </c>
      <c r="I38" s="42" t="s">
        <v>30</v>
      </c>
      <c r="J38" s="121"/>
    </row>
    <row r="39" spans="1:9" ht="12.75" customHeight="1">
      <c r="A39" s="110" t="s">
        <v>114</v>
      </c>
      <c r="B39" s="104">
        <v>102877.68537795001</v>
      </c>
      <c r="C39" s="104">
        <v>101463.76689929</v>
      </c>
      <c r="D39" s="104">
        <v>104576.32949616</v>
      </c>
      <c r="E39" s="104">
        <v>107079.35607115</v>
      </c>
      <c r="F39" s="104">
        <v>116154.12792778</v>
      </c>
      <c r="G39" s="104">
        <v>118217.42729942</v>
      </c>
      <c r="H39" s="129">
        <f>G39/F39-1</f>
        <v>0.01776346143223484</v>
      </c>
      <c r="I39" s="129">
        <f>G39/E39-1</f>
        <v>0.10401697990104819</v>
      </c>
    </row>
    <row r="40" spans="1:9" ht="12.75" customHeight="1">
      <c r="A40" s="128" t="s">
        <v>115</v>
      </c>
      <c r="B40" s="111">
        <v>42225.592244900006</v>
      </c>
      <c r="C40" s="111">
        <v>38274.282624370004</v>
      </c>
      <c r="D40" s="111">
        <v>42427.53465698</v>
      </c>
      <c r="E40" s="111">
        <v>41297.613612810004</v>
      </c>
      <c r="F40" s="111">
        <v>42446.798340049994</v>
      </c>
      <c r="G40" s="111">
        <v>43986.36478514</v>
      </c>
      <c r="H40" s="129">
        <f aca="true" t="shared" si="2" ref="H40:H53">G40/F40-1</f>
        <v>0.03627049636950774</v>
      </c>
      <c r="I40" s="129">
        <f aca="true" t="shared" si="3" ref="I40:I53">G40/E40-1</f>
        <v>0.06510669593499174</v>
      </c>
    </row>
    <row r="41" spans="1:9" ht="12.75" customHeight="1">
      <c r="A41" s="128" t="s">
        <v>116</v>
      </c>
      <c r="B41" s="111">
        <v>47128.88711009</v>
      </c>
      <c r="C41" s="111">
        <v>49561.002964110005</v>
      </c>
      <c r="D41" s="111">
        <v>48226.8771259</v>
      </c>
      <c r="E41" s="111">
        <v>52664.35167891</v>
      </c>
      <c r="F41" s="111">
        <v>59612.39588163</v>
      </c>
      <c r="G41" s="111">
        <v>60029.294661529995</v>
      </c>
      <c r="H41" s="129">
        <f t="shared" si="2"/>
        <v>0.006993491433020305</v>
      </c>
      <c r="I41" s="129">
        <f t="shared" si="3"/>
        <v>0.13984683657597108</v>
      </c>
    </row>
    <row r="42" spans="1:9" ht="12.75" customHeight="1">
      <c r="A42" s="128" t="s">
        <v>117</v>
      </c>
      <c r="B42" s="111">
        <v>7108.0608438300005</v>
      </c>
      <c r="C42" s="111">
        <v>7872.174181190001</v>
      </c>
      <c r="D42" s="111">
        <v>8257.50708883</v>
      </c>
      <c r="E42" s="111">
        <v>7255.34431592</v>
      </c>
      <c r="F42" s="111">
        <v>7324.858219979999</v>
      </c>
      <c r="G42" s="111">
        <v>7649.6359348</v>
      </c>
      <c r="H42" s="129">
        <f t="shared" si="2"/>
        <v>0.04433911279458003</v>
      </c>
      <c r="I42" s="129">
        <f t="shared" si="3"/>
        <v>0.054344990631916446</v>
      </c>
    </row>
    <row r="43" spans="1:9" ht="12.75" customHeight="1">
      <c r="A43" s="128" t="s">
        <v>118</v>
      </c>
      <c r="B43" s="111">
        <v>6415.14517913</v>
      </c>
      <c r="C43" s="111">
        <v>5756.30712962</v>
      </c>
      <c r="D43" s="111">
        <v>5664.410624450001</v>
      </c>
      <c r="E43" s="111">
        <v>5862.046463510001</v>
      </c>
      <c r="F43" s="111">
        <v>6770.07548612</v>
      </c>
      <c r="G43" s="111">
        <v>6552.13191795</v>
      </c>
      <c r="H43" s="129">
        <f t="shared" si="2"/>
        <v>-0.03219219174392196</v>
      </c>
      <c r="I43" s="129">
        <f t="shared" si="3"/>
        <v>0.11772091175592592</v>
      </c>
    </row>
    <row r="44" spans="1:9" ht="12.75" customHeight="1">
      <c r="A44" s="122" t="s">
        <v>119</v>
      </c>
      <c r="B44" s="104">
        <v>35383.4640178</v>
      </c>
      <c r="C44" s="104">
        <v>45733.090482780004</v>
      </c>
      <c r="D44" s="104">
        <v>49317.29824158999</v>
      </c>
      <c r="E44" s="104">
        <v>52427.11747348</v>
      </c>
      <c r="F44" s="104">
        <v>60163.56576438</v>
      </c>
      <c r="G44" s="104">
        <v>61734.539205839996</v>
      </c>
      <c r="H44" s="129">
        <f t="shared" si="2"/>
        <v>0.02611170766726878</v>
      </c>
      <c r="I44" s="129">
        <f t="shared" si="3"/>
        <v>0.17753067841405</v>
      </c>
    </row>
    <row r="45" spans="1:9" ht="12.75" customHeight="1">
      <c r="A45" s="128" t="s">
        <v>115</v>
      </c>
      <c r="B45" s="111">
        <v>12997.217447359999</v>
      </c>
      <c r="C45" s="111">
        <v>16642.82012263</v>
      </c>
      <c r="D45" s="111">
        <v>18985.597237039998</v>
      </c>
      <c r="E45" s="111">
        <v>19032.1253949</v>
      </c>
      <c r="F45" s="111">
        <v>20228.61938493</v>
      </c>
      <c r="G45" s="111">
        <v>20783.23308355</v>
      </c>
      <c r="H45" s="129">
        <f t="shared" si="2"/>
        <v>0.027417278859533933</v>
      </c>
      <c r="I45" s="129">
        <f t="shared" si="3"/>
        <v>0.09200799449961816</v>
      </c>
    </row>
    <row r="46" spans="1:9" ht="12.75" customHeight="1">
      <c r="A46" s="128" t="s">
        <v>116</v>
      </c>
      <c r="B46" s="111">
        <v>15860.4432707</v>
      </c>
      <c r="C46" s="111">
        <v>21558.670652980003</v>
      </c>
      <c r="D46" s="111">
        <v>22359.84233045</v>
      </c>
      <c r="E46" s="111">
        <v>26644.56196908</v>
      </c>
      <c r="F46" s="111">
        <v>32991.09486531</v>
      </c>
      <c r="G46" s="111">
        <v>33598.7940092</v>
      </c>
      <c r="H46" s="129">
        <f t="shared" si="2"/>
        <v>0.01842009628267882</v>
      </c>
      <c r="I46" s="129">
        <f t="shared" si="3"/>
        <v>0.2610000512746322</v>
      </c>
    </row>
    <row r="47" spans="1:9" ht="12.75" customHeight="1">
      <c r="A47" s="128" t="s">
        <v>117</v>
      </c>
      <c r="B47" s="111">
        <v>6112.28155894</v>
      </c>
      <c r="C47" s="111">
        <v>6943.687349</v>
      </c>
      <c r="D47" s="111">
        <v>7259.2991994700005</v>
      </c>
      <c r="E47" s="111">
        <v>6033.44677984</v>
      </c>
      <c r="F47" s="111">
        <v>5935.56524283</v>
      </c>
      <c r="G47" s="111">
        <v>6297.46730201</v>
      </c>
      <c r="H47" s="129">
        <f t="shared" si="2"/>
        <v>0.060971793649672756</v>
      </c>
      <c r="I47" s="129">
        <f t="shared" si="3"/>
        <v>0.04375948471977753</v>
      </c>
    </row>
    <row r="48" spans="1:9" ht="12.75" customHeight="1">
      <c r="A48" s="128" t="s">
        <v>118</v>
      </c>
      <c r="B48" s="111">
        <v>413.52174080000003</v>
      </c>
      <c r="C48" s="111">
        <v>587.9123581700001</v>
      </c>
      <c r="D48" s="111">
        <v>712.55947463</v>
      </c>
      <c r="E48" s="111">
        <v>716.9833296600001</v>
      </c>
      <c r="F48" s="111">
        <v>1008.28627131</v>
      </c>
      <c r="G48" s="111">
        <v>1055.0448110799998</v>
      </c>
      <c r="H48" s="129">
        <f t="shared" si="2"/>
        <v>0.046374269987083716</v>
      </c>
      <c r="I48" s="129">
        <f t="shared" si="3"/>
        <v>0.47150535784466774</v>
      </c>
    </row>
    <row r="49" spans="1:9" ht="12.75" customHeight="1">
      <c r="A49" s="122" t="s">
        <v>120</v>
      </c>
      <c r="B49" s="104">
        <v>67494.22136015001</v>
      </c>
      <c r="C49" s="104">
        <v>55730.67641651</v>
      </c>
      <c r="D49" s="104">
        <v>55259.031254570014</v>
      </c>
      <c r="E49" s="104">
        <v>54652.23859767</v>
      </c>
      <c r="F49" s="104">
        <v>55990.56216339999</v>
      </c>
      <c r="G49" s="104">
        <v>56482.888093580004</v>
      </c>
      <c r="H49" s="129">
        <f t="shared" si="2"/>
        <v>0.008793016379139651</v>
      </c>
      <c r="I49" s="129">
        <f t="shared" si="3"/>
        <v>0.03349633140165742</v>
      </c>
    </row>
    <row r="50" spans="1:9" ht="12.75" customHeight="1">
      <c r="A50" s="128" t="s">
        <v>115</v>
      </c>
      <c r="B50" s="111">
        <v>29228.374797540007</v>
      </c>
      <c r="C50" s="111">
        <v>21631.462501739996</v>
      </c>
      <c r="D50" s="111">
        <v>23441.937419940004</v>
      </c>
      <c r="E50" s="111">
        <v>22265.488217910006</v>
      </c>
      <c r="F50" s="111">
        <v>22218.178955119998</v>
      </c>
      <c r="G50" s="111">
        <v>23203.131701590002</v>
      </c>
      <c r="H50" s="129">
        <f t="shared" si="2"/>
        <v>0.04433093947346345</v>
      </c>
      <c r="I50" s="129">
        <f t="shared" si="3"/>
        <v>0.04211196603925216</v>
      </c>
    </row>
    <row r="51" spans="1:10" ht="12.75" customHeight="1">
      <c r="A51" s="128" t="s">
        <v>116</v>
      </c>
      <c r="B51" s="111">
        <v>31268.443839389998</v>
      </c>
      <c r="C51" s="111">
        <v>28002.332311129998</v>
      </c>
      <c r="D51" s="111">
        <v>25867.03479545</v>
      </c>
      <c r="E51" s="111">
        <v>26019.78970983</v>
      </c>
      <c r="F51" s="111">
        <v>26621.301016319998</v>
      </c>
      <c r="G51" s="111">
        <v>26430.50065233</v>
      </c>
      <c r="H51" s="129">
        <f t="shared" si="2"/>
        <v>-0.007167206586673913</v>
      </c>
      <c r="I51" s="129">
        <f t="shared" si="3"/>
        <v>0.015784560408835135</v>
      </c>
      <c r="J51" s="124"/>
    </row>
    <row r="52" spans="1:10" ht="12.75" customHeight="1">
      <c r="A52" s="128" t="s">
        <v>117</v>
      </c>
      <c r="B52" s="111">
        <v>995.7792848900008</v>
      </c>
      <c r="C52" s="111">
        <v>928.4868321900012</v>
      </c>
      <c r="D52" s="111">
        <v>998.2078893599992</v>
      </c>
      <c r="E52" s="111">
        <v>1221.8975360799996</v>
      </c>
      <c r="F52" s="111">
        <v>1389.29297715</v>
      </c>
      <c r="G52" s="111">
        <v>1352.16863279</v>
      </c>
      <c r="H52" s="129">
        <f t="shared" si="2"/>
        <v>-0.026721753417452088</v>
      </c>
      <c r="I52" s="129">
        <f t="shared" si="3"/>
        <v>0.10661376495440567</v>
      </c>
      <c r="J52" s="124"/>
    </row>
    <row r="53" spans="1:10" ht="12.75" customHeight="1">
      <c r="A53" s="128" t="s">
        <v>118</v>
      </c>
      <c r="B53" s="111">
        <v>6001.62343833</v>
      </c>
      <c r="C53" s="111">
        <v>5168.394771449999</v>
      </c>
      <c r="D53" s="111">
        <v>4951.8511498200005</v>
      </c>
      <c r="E53" s="111">
        <v>5145.063133850001</v>
      </c>
      <c r="F53" s="111">
        <v>5761.78921481</v>
      </c>
      <c r="G53" s="111">
        <v>5497.08710687</v>
      </c>
      <c r="H53" s="129">
        <f t="shared" si="2"/>
        <v>-0.04594095654516739</v>
      </c>
      <c r="I53" s="129">
        <f t="shared" si="3"/>
        <v>0.06841975770986952</v>
      </c>
      <c r="J53" s="124"/>
    </row>
    <row r="54" spans="1:10" ht="12.75">
      <c r="A54" s="44"/>
      <c r="B54" s="111"/>
      <c r="C54" s="111"/>
      <c r="D54" s="111"/>
      <c r="E54" s="111"/>
      <c r="F54" s="111"/>
      <c r="G54" s="111"/>
      <c r="H54" s="111"/>
      <c r="I54" s="112"/>
      <c r="J54" s="112"/>
    </row>
    <row r="55" spans="1:8" ht="14.25" customHeight="1">
      <c r="A55" s="113" t="s">
        <v>121</v>
      </c>
      <c r="C55" s="125"/>
      <c r="D55" s="125"/>
      <c r="E55" s="125"/>
      <c r="F55" s="125"/>
      <c r="G55" s="125"/>
      <c r="H55" s="125"/>
    </row>
    <row r="56" spans="1:10" ht="12.75" customHeight="1">
      <c r="A56" s="120" t="s">
        <v>26</v>
      </c>
      <c r="B56" s="120"/>
      <c r="C56" s="120"/>
      <c r="D56" s="120"/>
      <c r="E56" s="120"/>
      <c r="F56" s="120"/>
      <c r="G56" s="120"/>
      <c r="H56" s="121"/>
      <c r="I56" s="121"/>
      <c r="J56" s="121"/>
    </row>
    <row r="57" spans="1:10" s="123" customFormat="1" ht="31.5">
      <c r="A57" s="109"/>
      <c r="B57" s="93" t="s">
        <v>1</v>
      </c>
      <c r="C57" s="39" t="s">
        <v>27</v>
      </c>
      <c r="D57" s="39" t="s">
        <v>28</v>
      </c>
      <c r="E57" s="93" t="s">
        <v>2</v>
      </c>
      <c r="F57" s="39" t="s">
        <v>23</v>
      </c>
      <c r="G57" s="39" t="s">
        <v>24</v>
      </c>
      <c r="H57" s="42" t="s">
        <v>29</v>
      </c>
      <c r="I57" s="42" t="s">
        <v>30</v>
      </c>
      <c r="J57" s="126"/>
    </row>
    <row r="58" spans="1:10" ht="12.75" customHeight="1">
      <c r="A58" s="110" t="s">
        <v>122</v>
      </c>
      <c r="B58" s="104">
        <v>93953.51624836998</v>
      </c>
      <c r="C58" s="104">
        <v>92095.87926642</v>
      </c>
      <c r="D58" s="104">
        <v>91618.04879527</v>
      </c>
      <c r="E58" s="104">
        <v>93498.99718681</v>
      </c>
      <c r="F58" s="104">
        <v>104926.50399735001</v>
      </c>
      <c r="G58" s="104">
        <v>105733.4818918</v>
      </c>
      <c r="H58" s="129">
        <f>G58/F58-1</f>
        <v>0.007690887084833786</v>
      </c>
      <c r="I58" s="129">
        <f>G58/E58-1</f>
        <v>0.130851507215052</v>
      </c>
      <c r="J58" s="127"/>
    </row>
    <row r="59" spans="1:10" ht="12.75" customHeight="1">
      <c r="A59" s="128" t="s">
        <v>115</v>
      </c>
      <c r="B59" s="111">
        <v>65526.569945979994</v>
      </c>
      <c r="C59" s="111">
        <v>62135.64917387</v>
      </c>
      <c r="D59" s="111">
        <v>61542.54152096</v>
      </c>
      <c r="E59" s="111">
        <v>62965.85700413</v>
      </c>
      <c r="F59" s="111">
        <v>63899.24652211</v>
      </c>
      <c r="G59" s="111">
        <v>60806.96254823999</v>
      </c>
      <c r="H59" s="129">
        <f aca="true" t="shared" si="4" ref="H59:H69">G59/F59-1</f>
        <v>-0.04839312108007465</v>
      </c>
      <c r="I59" s="129">
        <f aca="true" t="shared" si="5" ref="I59:I69">G59/E59-1</f>
        <v>-0.03428674774883789</v>
      </c>
      <c r="J59" s="127"/>
    </row>
    <row r="60" spans="1:10" ht="12.75" customHeight="1">
      <c r="A60" s="128" t="s">
        <v>116</v>
      </c>
      <c r="B60" s="111">
        <v>27523.470896839997</v>
      </c>
      <c r="C60" s="111">
        <v>29204.42773387</v>
      </c>
      <c r="D60" s="111">
        <v>29317.6421323</v>
      </c>
      <c r="E60" s="111">
        <v>29729.21311045</v>
      </c>
      <c r="F60" s="111">
        <v>40423.94936237</v>
      </c>
      <c r="G60" s="111">
        <v>44507.90236024</v>
      </c>
      <c r="H60" s="129">
        <f t="shared" si="4"/>
        <v>0.10102805545446492</v>
      </c>
      <c r="I60" s="129">
        <f t="shared" si="5"/>
        <v>0.4971100040517116</v>
      </c>
      <c r="J60" s="127"/>
    </row>
    <row r="61" spans="1:10" ht="12.75" customHeight="1">
      <c r="A61" s="128" t="s">
        <v>118</v>
      </c>
      <c r="B61" s="111">
        <v>903.47540555</v>
      </c>
      <c r="C61" s="111">
        <v>755.8023586800001</v>
      </c>
      <c r="D61" s="111">
        <v>757.86514201</v>
      </c>
      <c r="E61" s="111">
        <v>803.92707223</v>
      </c>
      <c r="F61" s="111">
        <v>603.30811287</v>
      </c>
      <c r="G61" s="111">
        <v>418.61698332</v>
      </c>
      <c r="H61" s="129">
        <f t="shared" si="4"/>
        <v>-0.3061306911180175</v>
      </c>
      <c r="I61" s="129">
        <f t="shared" si="5"/>
        <v>-0.4792848782181134</v>
      </c>
      <c r="J61" s="127"/>
    </row>
    <row r="62" spans="1:10" ht="12.75" customHeight="1">
      <c r="A62" s="122" t="s">
        <v>119</v>
      </c>
      <c r="B62" s="104">
        <v>42215.26383393</v>
      </c>
      <c r="C62" s="104">
        <v>51200.69400005999</v>
      </c>
      <c r="D62" s="104">
        <v>51737.10900348</v>
      </c>
      <c r="E62" s="104">
        <v>51874.99897487999</v>
      </c>
      <c r="F62" s="104">
        <v>62859.25421444</v>
      </c>
      <c r="G62" s="104">
        <v>64004.140802539994</v>
      </c>
      <c r="H62" s="129">
        <f t="shared" si="4"/>
        <v>0.0182134930235458</v>
      </c>
      <c r="I62" s="129">
        <f t="shared" si="5"/>
        <v>0.23381478684044765</v>
      </c>
      <c r="J62" s="127"/>
    </row>
    <row r="63" spans="1:10" ht="12.75" customHeight="1">
      <c r="A63" s="128" t="s">
        <v>115</v>
      </c>
      <c r="B63" s="111">
        <v>30202.87464953</v>
      </c>
      <c r="C63" s="111">
        <v>32206.928173829998</v>
      </c>
      <c r="D63" s="111">
        <v>32403.929112939997</v>
      </c>
      <c r="E63" s="111">
        <v>31972.481218379995</v>
      </c>
      <c r="F63" s="111">
        <v>34799.3760584</v>
      </c>
      <c r="G63" s="111">
        <v>31668.81872415</v>
      </c>
      <c r="H63" s="129">
        <f t="shared" si="4"/>
        <v>-0.08996015701535343</v>
      </c>
      <c r="I63" s="129">
        <f t="shared" si="5"/>
        <v>-0.009497620536732865</v>
      </c>
      <c r="J63" s="127"/>
    </row>
    <row r="64" spans="1:10" ht="12.75" customHeight="1">
      <c r="A64" s="128" t="s">
        <v>116</v>
      </c>
      <c r="B64" s="111">
        <v>11847.759267790001</v>
      </c>
      <c r="C64" s="111">
        <v>18965.309449099997</v>
      </c>
      <c r="D64" s="111">
        <v>19304.95114073</v>
      </c>
      <c r="E64" s="111">
        <v>19849.56790216</v>
      </c>
      <c r="F64" s="111">
        <v>27994.4695273</v>
      </c>
      <c r="G64" s="111">
        <v>32259.09132221</v>
      </c>
      <c r="H64" s="129">
        <f t="shared" si="4"/>
        <v>0.15233801057566643</v>
      </c>
      <c r="I64" s="129">
        <f t="shared" si="5"/>
        <v>0.6251785167927817</v>
      </c>
      <c r="J64" s="127"/>
    </row>
    <row r="65" spans="1:10" ht="12.75" customHeight="1">
      <c r="A65" s="128" t="s">
        <v>118</v>
      </c>
      <c r="B65" s="111">
        <v>164.62991660999998</v>
      </c>
      <c r="C65" s="111">
        <v>28.45637713</v>
      </c>
      <c r="D65" s="111">
        <v>28.22874981</v>
      </c>
      <c r="E65" s="111">
        <v>52.94985433999999</v>
      </c>
      <c r="F65" s="111">
        <v>65.40862874</v>
      </c>
      <c r="G65" s="111">
        <v>76.23075618</v>
      </c>
      <c r="H65" s="129">
        <f t="shared" si="4"/>
        <v>0.16545412506686352</v>
      </c>
      <c r="I65" s="129">
        <f t="shared" si="5"/>
        <v>0.43967829808387004</v>
      </c>
      <c r="J65" s="127"/>
    </row>
    <row r="66" spans="1:10" ht="12.75" customHeight="1">
      <c r="A66" s="122" t="s">
        <v>120</v>
      </c>
      <c r="B66" s="104">
        <v>51738.25241443998</v>
      </c>
      <c r="C66" s="104">
        <v>40895.18526636001</v>
      </c>
      <c r="D66" s="104">
        <v>39880.939791790006</v>
      </c>
      <c r="E66" s="104">
        <v>41623.998211930004</v>
      </c>
      <c r="F66" s="104">
        <v>42067.249782909996</v>
      </c>
      <c r="G66" s="104">
        <v>41729.34108926</v>
      </c>
      <c r="H66" s="129">
        <f t="shared" si="4"/>
        <v>-0.008032583432332485</v>
      </c>
      <c r="I66" s="129">
        <f t="shared" si="5"/>
        <v>0.0025308207249490344</v>
      </c>
      <c r="J66" s="127"/>
    </row>
    <row r="67" spans="1:10" ht="12.75" customHeight="1">
      <c r="A67" s="128" t="s">
        <v>115</v>
      </c>
      <c r="B67" s="111">
        <v>35323.695296449994</v>
      </c>
      <c r="C67" s="111">
        <v>29928.72100004</v>
      </c>
      <c r="D67" s="111">
        <v>29138.612408020006</v>
      </c>
      <c r="E67" s="111">
        <v>30993.375785750002</v>
      </c>
      <c r="F67" s="111">
        <v>29099.87</v>
      </c>
      <c r="G67" s="111">
        <v>29138.14382409</v>
      </c>
      <c r="H67" s="129">
        <f t="shared" si="4"/>
        <v>0.0013152575626627083</v>
      </c>
      <c r="I67" s="129">
        <f t="shared" si="5"/>
        <v>-0.05985898323837935</v>
      </c>
      <c r="J67" s="127"/>
    </row>
    <row r="68" spans="1:10" ht="12.75" customHeight="1">
      <c r="A68" s="128" t="s">
        <v>116</v>
      </c>
      <c r="B68" s="111">
        <v>15675.711629049996</v>
      </c>
      <c r="C68" s="111">
        <v>10239.118284770004</v>
      </c>
      <c r="D68" s="111">
        <v>10012.690991569998</v>
      </c>
      <c r="E68" s="111">
        <v>9879.64520829</v>
      </c>
      <c r="F68" s="111">
        <v>12429.47983507</v>
      </c>
      <c r="G68" s="111">
        <v>12248.81103803</v>
      </c>
      <c r="H68" s="129">
        <f t="shared" si="4"/>
        <v>-0.01453550747395238</v>
      </c>
      <c r="I68" s="129">
        <f t="shared" si="5"/>
        <v>0.2398027236597562</v>
      </c>
      <c r="J68" s="127"/>
    </row>
    <row r="69" spans="1:10" ht="12.75" customHeight="1">
      <c r="A69" s="128" t="s">
        <v>118</v>
      </c>
      <c r="B69" s="111">
        <v>738.84548894</v>
      </c>
      <c r="C69" s="111">
        <v>727.3459815500001</v>
      </c>
      <c r="D69" s="111">
        <v>729.6363922</v>
      </c>
      <c r="E69" s="111">
        <v>750.97721789</v>
      </c>
      <c r="F69" s="111">
        <v>537.9</v>
      </c>
      <c r="G69" s="111">
        <v>342.38622714</v>
      </c>
      <c r="H69" s="129">
        <f t="shared" si="4"/>
        <v>-0.36347606034578916</v>
      </c>
      <c r="I69" s="129">
        <f t="shared" si="5"/>
        <v>-0.5440790759245757</v>
      </c>
      <c r="J69" s="127"/>
    </row>
    <row r="71" spans="2:6" ht="12.75">
      <c r="B71" s="117"/>
      <c r="C71" s="117"/>
      <c r="D71" s="117"/>
      <c r="E71" s="117"/>
      <c r="F71" s="117"/>
    </row>
    <row r="72" spans="2:6" ht="12.75">
      <c r="B72" s="117"/>
      <c r="C72" s="117"/>
      <c r="D72" s="117"/>
      <c r="E72" s="117"/>
      <c r="F72" s="117"/>
    </row>
    <row r="73" spans="2:6" ht="12.75">
      <c r="B73" s="117"/>
      <c r="C73" s="117"/>
      <c r="D73" s="117"/>
      <c r="E73" s="117"/>
      <c r="F73" s="117"/>
    </row>
    <row r="74" spans="2:6" ht="12.75">
      <c r="B74" s="117"/>
      <c r="C74" s="117"/>
      <c r="D74" s="117"/>
      <c r="E74" s="117"/>
      <c r="F74" s="117"/>
    </row>
  </sheetData>
  <printOptions/>
  <pageMargins left="0.75" right="0.25" top="0.74" bottom="0.23" header="0.57" footer="0.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Your User Name</cp:lastModifiedBy>
  <cp:lastPrinted>2017-08-14T04:08:22Z</cp:lastPrinted>
  <dcterms:created xsi:type="dcterms:W3CDTF">2008-11-05T07:26:31Z</dcterms:created>
  <dcterms:modified xsi:type="dcterms:W3CDTF">2017-10-10T09:02:43Z</dcterms:modified>
  <cp:category/>
  <cp:version/>
  <cp:contentType/>
  <cp:contentStatus/>
</cp:coreProperties>
</file>